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осква (аренда Торий)" sheetId="1" r:id="rId1"/>
    <sheet name="СВОД" sheetId="2" state="hidden" r:id="rId2"/>
  </sheets>
  <definedNames>
    <definedName name="_xlnm.Print_Area" localSheetId="0">'Москва (аренда Торий)'!$A$1:$H$24</definedName>
    <definedName name="_xlnm.Print_Titles" localSheetId="0">'Москва (аренда Торий)'!$5:$5</definedName>
    <definedName name="_xlnm._FilterDatabase" localSheetId="0" hidden="1">'Москва (аренда Торий)'!$A$5:$I$17</definedName>
    <definedName name="_xlnm.Print_Area" localSheetId="0">'Москва (аренда Торий)'!$A$1:$H$24</definedName>
    <definedName name="_xlnm.Print_Titles" localSheetId="0">'Москва (аренда Торий)'!$5:$5</definedName>
  </definedNames>
  <calcPr fullCalcOnLoad="1"/>
</workbook>
</file>

<file path=xl/sharedStrings.xml><?xml version="1.0" encoding="utf-8"?>
<sst xmlns="http://schemas.openxmlformats.org/spreadsheetml/2006/main" count="106" uniqueCount="66">
  <si>
    <t>в соответствии с п. 6.3.3. Положения
о закупке товаров, работ, услуг для нужд 
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</si>
  <si>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</si>
  <si>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</si>
  <si>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</si>
  <si>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</si>
  <si>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</si>
  <si>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</si>
  <si>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</si>
  <si>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</si>
  <si>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</si>
  <si>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</si>
  <si>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Техническое обслуживание ТП с 1 трансформатором ТП 6-20/0,4 кВ</t>
  </si>
  <si>
    <t xml:space="preserve">ТО зданий и сооружений </t>
  </si>
  <si>
    <t xml:space="preserve">Ежемесячно 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</si>
  <si>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</si>
  <si>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</si>
  <si>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</si>
  <si>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</si>
  <si>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Техническое обслуживание ВЛ 0,4 кВ</t>
  </si>
  <si>
    <t>Техническое обслуживание КЛ 0,4 кВ</t>
  </si>
  <si>
    <t>Техническое обслуживание КЛ 6(10) кВ</t>
  </si>
  <si>
    <t>Техническое обслуживание КЛ 20 кВ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</si>
  <si>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</si>
  <si>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</si>
  <si>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</si>
  <si>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___________________ А.Г. Чесноков</t>
  </si>
  <si>
    <t xml:space="preserve">Стоимость оказания услуг по оперативно-техническому обслуживанию в г.Москва.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</si>
  <si>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</si>
  <si>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</si>
  <si>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</si>
  <si>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</si>
  <si>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</si>
  <si>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</si>
  <si>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</si>
  <si>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</si>
  <si>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</si>
  <si>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</si>
  <si>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</si>
  <si>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</si>
  <si>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</si>
  <si>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ЕИ</t>
  </si>
  <si>
    <t xml:space="preserve">Москва </t>
  </si>
  <si>
    <t xml:space="preserve">МО </t>
  </si>
  <si>
    <t>ст-ть ед.</t>
  </si>
  <si>
    <t>Собственность</t>
  </si>
  <si>
    <t>Аренда Торий</t>
  </si>
  <si>
    <t>Аренда МОЗ ВНИИМЕТМАШ</t>
  </si>
  <si>
    <t>Аренда АХК ВНИИМЕТМАШ</t>
  </si>
  <si>
    <t>МОСКВА</t>
  </si>
  <si>
    <t xml:space="preserve">кол-во </t>
  </si>
  <si>
    <t>ст-ть</t>
  </si>
  <si>
    <t>МО</t>
  </si>
  <si>
    <t>объект</t>
  </si>
  <si>
    <t>1.1.</t>
  </si>
  <si>
    <t>1 шт</t>
  </si>
  <si>
    <t>1.2.</t>
  </si>
  <si>
    <t>1.3.</t>
  </si>
  <si>
    <t>1.4.</t>
  </si>
  <si>
    <t>2.1.</t>
  </si>
  <si>
    <t>1 км</t>
  </si>
  <si>
    <t>2.2.</t>
  </si>
  <si>
    <t>2.3.</t>
  </si>
  <si>
    <t>2.4.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</si>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</sst>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#,##0.00"/>
    <numFmt numFmtId="167" formatCode="General"/>
    <numFmt numFmtId="168" formatCode="#,##0.0000"/>
    <numFmt numFmtId="169" formatCode="#,##0.0"/>
    <numFmt numFmtId="170" formatCode="_-* #,##0_-;\-* #,##0_-;_-* \-??_-;_-@_-"/>
    <numFmt numFmtId="171" formatCode="#,##0.000"/>
    <numFmt numFmtId="172" formatCode="_-* #,##0.00\ _₽_-;\-* #,##0.00\ _₽_-;_-* \-??\ _₽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sz val="20"/>
      <color indexed="8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49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/>
      <protection/>
    </xf>
    <xf numFmtId="164" fontId="3" fillId="0" borderId="0" xfId="0" applyFont="1" applyAlignment="1" applyProtection="1">
      <alignment vertical="center" wrapText="1"/>
      <protection/>
    </xf>
    <xf numFmtId="166" fontId="3" fillId="0" borderId="0" xfId="0" applyNumberFormat="1" applyFont="1" applyAlignment="1" applyProtection="1">
      <alignment vertical="center" wrapText="1"/>
      <protection/>
    </xf>
    <xf numFmtId="164" fontId="2" fillId="0" borderId="0" xfId="0" applyFont="1" applyAlignment="1" applyProtection="1">
      <alignment vertical="top" wrapText="1"/>
      <protection/>
    </xf>
    <xf numFmtId="164" fontId="2" fillId="0" borderId="0" xfId="0" applyFont="1" applyBorder="1" applyAlignment="1" applyProtection="1">
      <alignment vertical="top" wrapText="1"/>
      <protection/>
    </xf>
    <xf numFmtId="164" fontId="4" fillId="0" borderId="0" xfId="0" applyFont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6" fontId="2" fillId="0" borderId="1" xfId="0" applyNumberFormat="1" applyFont="1" applyBorder="1" applyAlignment="1" applyProtection="1">
      <alignment horizontal="left" vertical="center" wrapText="1"/>
      <protection/>
    </xf>
    <xf numFmtId="168" fontId="2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 wrapText="1"/>
      <protection/>
    </xf>
    <xf numFmtId="169" fontId="2" fillId="0" borderId="1" xfId="0" applyNumberFormat="1" applyFont="1" applyBorder="1" applyAlignment="1" applyProtection="1">
      <alignment horizontal="left" vertical="center" wrapText="1"/>
      <protection/>
    </xf>
    <xf numFmtId="166" fontId="6" fillId="0" borderId="1" xfId="0" applyNumberFormat="1" applyFont="1" applyBorder="1" applyAlignment="1" applyProtection="1">
      <alignment horizontal="left" vertical="center" wrapText="1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6" fontId="6" fillId="0" borderId="1" xfId="0" applyNumberFormat="1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70" fontId="0" fillId="0" borderId="0" xfId="21" applyNumberFormat="1" applyFont="1" applyFill="1" applyBorder="1" applyAlignment="1" applyProtection="1">
      <alignment/>
      <protection/>
    </xf>
    <xf numFmtId="164" fontId="0" fillId="0" borderId="0" xfId="20" applyAlignment="1" applyProtection="1">
      <alignment/>
      <protection/>
    </xf>
    <xf numFmtId="164" fontId="8" fillId="0" borderId="0" xfId="21" applyNumberFormat="1" applyFont="1" applyFill="1" applyBorder="1" applyAlignment="1" applyProtection="1">
      <alignment horizontal="center" wrapText="1"/>
      <protection/>
    </xf>
    <xf numFmtId="170" fontId="9" fillId="2" borderId="3" xfId="21" applyNumberFormat="1" applyFont="1" applyFill="1" applyBorder="1" applyAlignment="1" applyProtection="1">
      <alignment horizontal="center" vertical="center" wrapText="1"/>
      <protection/>
    </xf>
    <xf numFmtId="169" fontId="9" fillId="2" borderId="3" xfId="20" applyNumberFormat="1" applyFont="1" applyFill="1" applyBorder="1" applyAlignment="1" applyProtection="1">
      <alignment horizontal="center" vertical="center" wrapText="1"/>
      <protection/>
    </xf>
    <xf numFmtId="169" fontId="9" fillId="3" borderId="3" xfId="20" applyNumberFormat="1" applyFont="1" applyFill="1" applyBorder="1" applyAlignment="1" applyProtection="1">
      <alignment horizontal="center" vertical="center" wrapText="1"/>
      <protection/>
    </xf>
    <xf numFmtId="165" fontId="10" fillId="4" borderId="0" xfId="15" applyFont="1" applyFill="1" applyBorder="1" applyAlignment="1" applyProtection="1">
      <alignment/>
      <protection/>
    </xf>
    <xf numFmtId="164" fontId="0" fillId="5" borderId="0" xfId="20" applyFont="1" applyFill="1" applyAlignment="1" applyProtection="1">
      <alignment/>
      <protection/>
    </xf>
    <xf numFmtId="165" fontId="0" fillId="5" borderId="0" xfId="21" applyFont="1" applyFill="1" applyBorder="1" applyAlignment="1" applyProtection="1">
      <alignment/>
      <protection/>
    </xf>
    <xf numFmtId="169" fontId="9" fillId="5" borderId="0" xfId="20" applyNumberFormat="1" applyFont="1" applyFill="1" applyAlignment="1" applyProtection="1">
      <alignment horizontal="center" vertical="center" wrapText="1"/>
      <protection/>
    </xf>
    <xf numFmtId="170" fontId="0" fillId="6" borderId="3" xfId="21" applyNumberFormat="1" applyFont="1" applyFill="1" applyBorder="1" applyAlignment="1" applyProtection="1">
      <alignment horizontal="center" vertical="center" wrapText="1"/>
      <protection/>
    </xf>
    <xf numFmtId="169" fontId="0" fillId="6" borderId="3" xfId="20" applyNumberFormat="1" applyFont="1" applyFill="1" applyBorder="1" applyAlignment="1" applyProtection="1">
      <alignment horizontal="left" vertical="center" wrapText="1" indent="1"/>
      <protection/>
    </xf>
    <xf numFmtId="169" fontId="0" fillId="6" borderId="3" xfId="20" applyNumberFormat="1" applyFont="1" applyFill="1" applyBorder="1" applyAlignment="1" applyProtection="1">
      <alignment horizontal="center" vertical="center" wrapText="1"/>
      <protection/>
    </xf>
    <xf numFmtId="169" fontId="0" fillId="3" borderId="3" xfId="20" applyNumberFormat="1" applyFill="1" applyBorder="1" applyAlignment="1" applyProtection="1">
      <alignment horizontal="center" vertical="center" wrapText="1"/>
      <protection/>
    </xf>
    <xf numFmtId="170" fontId="0" fillId="0" borderId="3" xfId="21" applyNumberFormat="1" applyFont="1" applyFill="1" applyBorder="1" applyAlignment="1" applyProtection="1">
      <alignment horizontal="center" vertical="center" wrapText="1"/>
      <protection/>
    </xf>
    <xf numFmtId="169" fontId="0" fillId="0" borderId="3" xfId="20" applyNumberFormat="1" applyFont="1" applyBorder="1" applyAlignment="1" applyProtection="1">
      <alignment horizontal="left" vertical="center" wrapText="1" indent="1"/>
      <protection/>
    </xf>
    <xf numFmtId="169" fontId="0" fillId="0" borderId="3" xfId="20" applyNumberFormat="1" applyFont="1" applyBorder="1" applyAlignment="1" applyProtection="1">
      <alignment horizontal="center" vertical="center" wrapText="1"/>
      <protection/>
    </xf>
    <xf numFmtId="165" fontId="0" fillId="0" borderId="3" xfId="21" applyFont="1" applyFill="1" applyBorder="1" applyAlignment="1" applyProtection="1">
      <alignment horizontal="center" vertical="center" wrapText="1"/>
      <protection/>
    </xf>
    <xf numFmtId="165" fontId="0" fillId="3" borderId="3" xfId="21" applyFont="1" applyFill="1" applyBorder="1" applyAlignment="1" applyProtection="1">
      <alignment horizontal="center" vertical="center" wrapText="1"/>
      <protection/>
    </xf>
    <xf numFmtId="171" fontId="0" fillId="0" borderId="3" xfId="20" applyNumberFormat="1" applyBorder="1" applyAlignment="1" applyProtection="1">
      <alignment horizontal="center" vertical="center" wrapText="1"/>
      <protection/>
    </xf>
    <xf numFmtId="165" fontId="9" fillId="2" borderId="3" xfId="21" applyFont="1" applyFill="1" applyBorder="1" applyAlignment="1" applyProtection="1">
      <alignment horizontal="center" vertical="center" wrapText="1"/>
      <protection/>
    </xf>
    <xf numFmtId="164" fontId="11" fillId="0" borderId="0" xfId="20" applyFont="1" applyAlignment="1" applyProtection="1">
      <alignment/>
      <protection/>
    </xf>
    <xf numFmtId="172" fontId="11" fillId="0" borderId="0" xfId="20" applyNumberFormat="1" applyFont="1" applyAlignment="1" applyProtection="1">
      <alignment/>
      <protection/>
    </xf>
    <xf numFmtId="165" fontId="0" fillId="0" borderId="0" xfId="2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2" width="41.28125" style="1" customWidth="1"/>
    <col min="3" max="3" width="39.421875" style="1" customWidth="1"/>
    <col min="4" max="4" width="29.8515625" style="1" customWidth="1"/>
    <col min="5" max="5" width="10.7109375" style="1" customWidth="1"/>
    <col min="6" max="6" width="12.28125" style="1" customWidth="1"/>
    <col min="7" max="7" width="11.28125" style="1" customWidth="1"/>
    <col min="8" max="8" width="18.7109375" style="1" customWidth="1"/>
    <col min="9" max="9" width="3.7109375" style="1" customWidth="1"/>
    <col min="10" max="16384" width="9.140625" style="1" customWidth="1"/>
  </cols>
  <sheetData>
    <row r="1" spans="1:8" ht="49.5" customHeight="1">
      <c r="A1" s="2"/>
      <c r="B1" s="2"/>
      <c r="C1" s="3"/>
      <c r="D1" s="2"/>
      <c r="E1" s="4"/>
      <c r="F1" s="5" t="s">
        <v>0</v>
      </c>
      <c r="G1" s="5"/>
      <c r="H1" s="5"/>
    </row>
    <row r="2" spans="1:6" ht="20.25">
      <c r="A2" s="6"/>
      <c r="F2" s="7"/>
    </row>
    <row r="3" spans="1:8" ht="20.2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8" ht="22.5" customHeight="1">
      <c r="A4" s="9"/>
      <c r="B4" s="9"/>
      <c r="C4" s="9"/>
      <c r="D4" s="9"/>
      <c r="E4" s="9"/>
      <c r="F4" s="9"/>
      <c r="G4" s="9"/>
      <c r="H4" s="9"/>
    </row>
    <row r="5" spans="1:8" s="11" customFormat="1" ht="6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pans="1:8" ht="39" customHeight="1">
      <c r="A6" s="12">
        <v>1</v>
      </c>
      <c r="B6" s="12" t="s">
        <v>10</v>
      </c>
      <c r="C6" s="12"/>
      <c r="D6" s="12"/>
      <c r="E6" s="12"/>
      <c r="F6" s="12"/>
      <c r="G6" s="12"/>
      <c r="H6" s="12"/>
    </row>
    <row r="7" spans="1:8" ht="31.5">
      <c r="A7" s="12">
        <f>СВОД!A6</f>
        <v>0</v>
      </c>
      <c r="B7" s="12" t="s">
        <v>11</v>
      </c>
      <c r="C7" s="12" t="s">
        <v>12</v>
      </c>
      <c r="D7" s="12" t="s">
        <v>13</v>
      </c>
      <c r="E7" s="13">
        <f>СВОД!C6</f>
        <v>0</v>
      </c>
      <c r="F7" s="14">
        <f>СВОД!D6/12</f>
        <v>2478.9116666666664</v>
      </c>
      <c r="G7" s="15">
        <f>СВОД!G6</f>
        <v>6</v>
      </c>
      <c r="H7" s="14">
        <f aca="true" t="shared" si="0" ref="H7:H10">F7*G7</f>
        <v>14873.469999999998</v>
      </c>
    </row>
    <row r="8" spans="1:8" ht="31.5">
      <c r="A8" s="12">
        <f>СВОД!A7</f>
        <v>0</v>
      </c>
      <c r="B8" s="12" t="s">
        <v>14</v>
      </c>
      <c r="C8" s="12" t="s">
        <v>12</v>
      </c>
      <c r="D8" s="12" t="s">
        <v>13</v>
      </c>
      <c r="E8" s="13">
        <f>СВОД!C7</f>
        <v>0</v>
      </c>
      <c r="F8" s="14">
        <f>СВОД!D7/12</f>
        <v>3233.3624999999997</v>
      </c>
      <c r="G8" s="15">
        <f>СВОД!G7</f>
        <v>21</v>
      </c>
      <c r="H8" s="14">
        <f t="shared" si="0"/>
        <v>67900.61249999999</v>
      </c>
    </row>
    <row r="9" spans="1:8" ht="31.5">
      <c r="A9" s="12">
        <f>СВОД!A8</f>
        <v>0</v>
      </c>
      <c r="B9" s="12" t="s">
        <v>15</v>
      </c>
      <c r="C9" s="12" t="s">
        <v>12</v>
      </c>
      <c r="D9" s="12" t="s">
        <v>13</v>
      </c>
      <c r="E9" s="13">
        <f>СВОД!C8</f>
        <v>0</v>
      </c>
      <c r="F9" s="14">
        <f>СВОД!D8/12</f>
        <v>3341.1416666666664</v>
      </c>
      <c r="G9" s="15">
        <f>СВОД!G8</f>
        <v>32</v>
      </c>
      <c r="H9" s="14">
        <f t="shared" si="0"/>
        <v>106916.53333333333</v>
      </c>
    </row>
    <row r="10" spans="1:8" ht="31.5">
      <c r="A10" s="12">
        <f>СВОД!A9</f>
        <v>0</v>
      </c>
      <c r="B10" s="12" t="s">
        <v>16</v>
      </c>
      <c r="C10" s="12" t="s">
        <v>12</v>
      </c>
      <c r="D10" s="12" t="s">
        <v>13</v>
      </c>
      <c r="E10" s="13">
        <f>СВОД!C9</f>
        <v>0</v>
      </c>
      <c r="F10" s="14">
        <f>СВОД!D9/12</f>
        <v>2478.9116666666664</v>
      </c>
      <c r="G10" s="15">
        <f>СВОД!G9</f>
        <v>0</v>
      </c>
      <c r="H10" s="14">
        <f t="shared" si="0"/>
        <v>0</v>
      </c>
    </row>
    <row r="11" spans="1:8" ht="35.25" customHeight="1">
      <c r="A11" s="12">
        <v>2</v>
      </c>
      <c r="B11" s="12" t="s">
        <v>17</v>
      </c>
      <c r="C11" s="12"/>
      <c r="D11" s="12"/>
      <c r="E11" s="12"/>
      <c r="F11" s="12"/>
      <c r="G11" s="12"/>
      <c r="H11" s="12"/>
    </row>
    <row r="12" spans="1:8" ht="15.75">
      <c r="A12" s="12">
        <f>СВОД!A11</f>
        <v>0</v>
      </c>
      <c r="B12" s="12" t="s">
        <v>18</v>
      </c>
      <c r="C12" s="12" t="s">
        <v>12</v>
      </c>
      <c r="D12" s="12" t="s">
        <v>13</v>
      </c>
      <c r="E12" s="13">
        <f>СВОД!C11</f>
        <v>0</v>
      </c>
      <c r="F12" s="14">
        <f>СВОД!D11/12</f>
        <v>1616.6816666666666</v>
      </c>
      <c r="G12" s="15">
        <f>СВОД!G11</f>
        <v>0</v>
      </c>
      <c r="H12" s="14">
        <f aca="true" t="shared" si="1" ref="H12:H15">F12*G12</f>
        <v>0</v>
      </c>
    </row>
    <row r="13" spans="1:8" ht="15.75">
      <c r="A13" s="12">
        <f>СВОД!A12</f>
        <v>0</v>
      </c>
      <c r="B13" s="12" t="s">
        <v>19</v>
      </c>
      <c r="C13" s="12" t="s">
        <v>12</v>
      </c>
      <c r="D13" s="12" t="s">
        <v>13</v>
      </c>
      <c r="E13" s="13">
        <f>СВОД!C12</f>
        <v>0</v>
      </c>
      <c r="F13" s="14">
        <f>СВОД!D12/12</f>
        <v>2910.0266666666666</v>
      </c>
      <c r="G13" s="15">
        <f>СВОД!G12</f>
        <v>0</v>
      </c>
      <c r="H13" s="14">
        <f t="shared" si="1"/>
        <v>0</v>
      </c>
    </row>
    <row r="14" spans="1:8" ht="15.75">
      <c r="A14" s="12">
        <f>СВОД!A13</f>
        <v>0</v>
      </c>
      <c r="B14" s="12" t="s">
        <v>20</v>
      </c>
      <c r="C14" s="12" t="s">
        <v>12</v>
      </c>
      <c r="D14" s="12" t="s">
        <v>13</v>
      </c>
      <c r="E14" s="13">
        <f>СВОД!C13</f>
        <v>0</v>
      </c>
      <c r="F14" s="14">
        <f>СВОД!D13/12</f>
        <v>3772.2566666666667</v>
      </c>
      <c r="G14" s="15">
        <f>СВОД!G13</f>
        <v>0</v>
      </c>
      <c r="H14" s="14">
        <f t="shared" si="1"/>
        <v>0</v>
      </c>
    </row>
    <row r="15" spans="1:8" ht="15.75">
      <c r="A15" s="12">
        <f>СВОД!A14</f>
        <v>0</v>
      </c>
      <c r="B15" s="12" t="s">
        <v>21</v>
      </c>
      <c r="C15" s="12" t="s">
        <v>12</v>
      </c>
      <c r="D15" s="12" t="s">
        <v>13</v>
      </c>
      <c r="E15" s="13">
        <f>СВОД!C14</f>
        <v>0</v>
      </c>
      <c r="F15" s="14">
        <f>СВОД!D14/12</f>
        <v>5065.6016666666665</v>
      </c>
      <c r="G15" s="15">
        <f>СВОД!G14</f>
        <v>0</v>
      </c>
      <c r="H15" s="14">
        <f t="shared" si="1"/>
        <v>0</v>
      </c>
    </row>
    <row r="16" spans="1:9" ht="15.75">
      <c r="A16" s="12"/>
      <c r="B16" s="16"/>
      <c r="C16" s="16"/>
      <c r="D16" s="16" t="s">
        <v>22</v>
      </c>
      <c r="E16" s="12"/>
      <c r="F16" s="14"/>
      <c r="G16" s="17"/>
      <c r="H16" s="18">
        <f>SUM(H6:H15)</f>
        <v>189690.61583333332</v>
      </c>
      <c r="I16" s="19"/>
    </row>
    <row r="17" spans="1:8" ht="15.75">
      <c r="A17" s="20"/>
      <c r="B17" s="20"/>
      <c r="C17" s="20"/>
      <c r="D17" s="21" t="s">
        <v>23</v>
      </c>
      <c r="E17" s="20"/>
      <c r="F17" s="20"/>
      <c r="G17" s="20"/>
      <c r="H17" s="22">
        <f>H16*1.2</f>
        <v>227628.73899999997</v>
      </c>
    </row>
    <row r="18" spans="2:4" s="23" customFormat="1" ht="18.75">
      <c r="B18" s="24"/>
      <c r="C18" s="24"/>
      <c r="D18" s="24"/>
    </row>
    <row r="19" spans="2:8" ht="18.75">
      <c r="B19" s="6"/>
      <c r="C19" s="6"/>
      <c r="D19" s="6"/>
      <c r="H19" s="19"/>
    </row>
    <row r="20" spans="2:4" ht="18.75">
      <c r="B20" s="6" t="s">
        <v>24</v>
      </c>
      <c r="C20" s="6"/>
      <c r="D20" s="6"/>
    </row>
    <row r="21" spans="2:4" ht="18.75">
      <c r="B21" s="6"/>
      <c r="C21" s="6"/>
      <c r="D21" s="6"/>
    </row>
    <row r="22" spans="2:4" ht="15.75" customHeight="1">
      <c r="B22" s="6" t="s">
        <v>25</v>
      </c>
      <c r="C22" s="6"/>
      <c r="D22" s="6"/>
    </row>
    <row r="23" ht="15.75" hidden="1"/>
    <row r="24" ht="15.75" hidden="1"/>
  </sheetData>
  <sheetProtection selectLockedCells="1" selectUnlockedCells="1"/>
  <autoFilter ref="A5:I17"/>
  <mergeCells count="4">
    <mergeCell ref="F1:H1"/>
    <mergeCell ref="A3:H3"/>
    <mergeCell ref="B6:H6"/>
    <mergeCell ref="B11:H11"/>
  </mergeCells>
  <printOptions/>
  <pageMargins left="0.5118055555555556" right="0.31527777777777777" top="0.5513888888888889" bottom="0.5513888888888889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140625" defaultRowHeight="15"/>
  <cols>
    <col min="1" max="1" width="5.28125" style="25" customWidth="1"/>
    <col min="2" max="2" width="72.140625" style="26" customWidth="1"/>
    <col min="3" max="3" width="7.421875" style="26" customWidth="1"/>
    <col min="4" max="4" width="8.140625" style="26" customWidth="1"/>
    <col min="5" max="5" width="10.28125" style="26" customWidth="1"/>
    <col min="6" max="6" width="25.28125" style="26" customWidth="1"/>
    <col min="7" max="7" width="7.28125" style="26" customWidth="1"/>
    <col min="8" max="8" width="14.421875" style="26" customWidth="1"/>
    <col min="9" max="9" width="7.421875" style="26" customWidth="1"/>
    <col min="10" max="10" width="14.421875" style="26" customWidth="1"/>
    <col min="11" max="11" width="7.421875" style="26" customWidth="1"/>
    <col min="12" max="12" width="14.421875" style="26" customWidth="1"/>
    <col min="13" max="13" width="10.28125" style="26" customWidth="1"/>
    <col min="14" max="14" width="7.421875" style="26" customWidth="1"/>
    <col min="15" max="15" width="15.57421875" style="26" customWidth="1"/>
    <col min="16" max="16" width="9.140625" style="26" customWidth="1"/>
    <col min="17" max="17" width="33.57421875" style="26" customWidth="1"/>
    <col min="18" max="18" width="8.8515625" style="26" customWidth="1"/>
    <col min="19" max="24" width="10.7109375" style="26" customWidth="1"/>
    <col min="25" max="25" width="12.140625" style="26" customWidth="1"/>
    <col min="26" max="27" width="10.7109375" style="26" customWidth="1"/>
    <col min="28" max="16384" width="9.140625" style="26" customWidth="1"/>
  </cols>
  <sheetData>
    <row r="1" spans="1:27" ht="55.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26" t="s">
        <v>27</v>
      </c>
      <c r="R1" s="26" t="s">
        <v>28</v>
      </c>
      <c r="S1" s="26" t="s">
        <v>29</v>
      </c>
      <c r="T1" s="26" t="s">
        <v>30</v>
      </c>
      <c r="U1" s="26" t="s">
        <v>31</v>
      </c>
      <c r="V1" s="26" t="s">
        <v>32</v>
      </c>
      <c r="W1" s="26" t="s">
        <v>33</v>
      </c>
      <c r="X1" s="26" t="s">
        <v>34</v>
      </c>
      <c r="Y1" s="26" t="s">
        <v>35</v>
      </c>
      <c r="Z1" s="26" t="s">
        <v>36</v>
      </c>
      <c r="AA1" s="26" t="s">
        <v>37</v>
      </c>
    </row>
    <row r="2" spans="1:27" ht="15" customHeight="1">
      <c r="A2" s="28" t="s">
        <v>38</v>
      </c>
      <c r="B2" s="29" t="s">
        <v>39</v>
      </c>
      <c r="C2" s="29" t="s">
        <v>40</v>
      </c>
      <c r="D2" s="29" t="s">
        <v>41</v>
      </c>
      <c r="E2" s="29"/>
      <c r="F2" s="29"/>
      <c r="G2" s="29"/>
      <c r="H2" s="29"/>
      <c r="I2" s="29"/>
      <c r="J2" s="29"/>
      <c r="K2" s="29"/>
      <c r="L2" s="29"/>
      <c r="M2" s="29" t="s">
        <v>42</v>
      </c>
      <c r="N2" s="29"/>
      <c r="O2" s="29"/>
      <c r="S2" s="26">
        <v>3.1</v>
      </c>
      <c r="T2" s="26">
        <v>3.1</v>
      </c>
      <c r="U2" s="26">
        <v>2.3</v>
      </c>
      <c r="V2" s="26">
        <v>2.3</v>
      </c>
      <c r="W2" s="26">
        <v>3</v>
      </c>
      <c r="X2" s="26">
        <v>3.5</v>
      </c>
      <c r="Y2" s="26">
        <v>4.7</v>
      </c>
      <c r="Z2" s="26">
        <v>2.7</v>
      </c>
      <c r="AA2" s="26">
        <v>1.5</v>
      </c>
    </row>
    <row r="3" spans="1:27" ht="26.25" customHeight="1">
      <c r="A3" s="28"/>
      <c r="B3" s="29"/>
      <c r="C3" s="29"/>
      <c r="D3" s="30" t="s">
        <v>43</v>
      </c>
      <c r="E3" s="29" t="s">
        <v>44</v>
      </c>
      <c r="F3" s="29"/>
      <c r="G3" s="29" t="s">
        <v>45</v>
      </c>
      <c r="H3" s="29"/>
      <c r="I3" s="29" t="s">
        <v>46</v>
      </c>
      <c r="J3" s="29"/>
      <c r="K3" s="29" t="s">
        <v>47</v>
      </c>
      <c r="L3" s="29"/>
      <c r="M3" s="30" t="s">
        <v>43</v>
      </c>
      <c r="N3" s="29" t="s">
        <v>44</v>
      </c>
      <c r="O3" s="29"/>
      <c r="Q3" s="31">
        <v>12933.45</v>
      </c>
      <c r="R3" s="32" t="s">
        <v>48</v>
      </c>
      <c r="S3" s="33">
        <f>ROUND(S2*$Q$3,2)</f>
        <v>40093.7</v>
      </c>
      <c r="T3" s="33">
        <f>ROUND(T2*$Q$3,2)</f>
        <v>40093.7</v>
      </c>
      <c r="U3" s="33">
        <f>ROUND(U2*$Q$3,2)</f>
        <v>29746.94</v>
      </c>
      <c r="V3" s="33">
        <f>ROUND(V2*$Q$3,2)</f>
        <v>29746.94</v>
      </c>
      <c r="W3" s="33">
        <f>ROUND(W2*$Q$3,2)</f>
        <v>38800.35</v>
      </c>
      <c r="X3" s="33">
        <f>ROUND(X2*$Q$3,2)</f>
        <v>45267.08</v>
      </c>
      <c r="Y3" s="33">
        <f>ROUND(Y2*$Q$3,2)</f>
        <v>60787.22</v>
      </c>
      <c r="Z3" s="33">
        <f>ROUND(Z2*$Q$3,2)</f>
        <v>34920.32</v>
      </c>
      <c r="AA3" s="33">
        <f>ROUND(AA2*$Q$3,2)</f>
        <v>19400.18</v>
      </c>
    </row>
    <row r="4" spans="1:27" ht="26.25">
      <c r="A4" s="28"/>
      <c r="B4" s="29"/>
      <c r="C4" s="29"/>
      <c r="D4" s="30"/>
      <c r="E4" s="29" t="s">
        <v>49</v>
      </c>
      <c r="F4" s="29" t="s">
        <v>50</v>
      </c>
      <c r="G4" s="29" t="s">
        <v>49</v>
      </c>
      <c r="H4" s="29" t="s">
        <v>50</v>
      </c>
      <c r="I4" s="29" t="s">
        <v>49</v>
      </c>
      <c r="J4" s="29" t="s">
        <v>50</v>
      </c>
      <c r="K4" s="29" t="s">
        <v>49</v>
      </c>
      <c r="L4" s="29" t="s">
        <v>50</v>
      </c>
      <c r="M4" s="30"/>
      <c r="N4" s="29" t="s">
        <v>49</v>
      </c>
      <c r="O4" s="29" t="s">
        <v>50</v>
      </c>
      <c r="Q4" s="31">
        <v>14601.32</v>
      </c>
      <c r="R4" s="34" t="s">
        <v>51</v>
      </c>
      <c r="S4" s="33">
        <f>S2*$Q$4</f>
        <v>45264.092</v>
      </c>
      <c r="T4" s="33">
        <f>T2*$Q$4</f>
        <v>45264.092</v>
      </c>
      <c r="U4" s="33">
        <f>U2*$Q$4</f>
        <v>33583.036</v>
      </c>
      <c r="V4" s="33">
        <f>V2*$Q$4</f>
        <v>33583.036</v>
      </c>
      <c r="W4" s="33">
        <f>W2*$Q$4</f>
        <v>43803.96</v>
      </c>
      <c r="X4" s="33">
        <f>X2*$Q$4</f>
        <v>51104.619999999995</v>
      </c>
      <c r="Y4" s="33">
        <f>Y2*$Q$4</f>
        <v>68626.204</v>
      </c>
      <c r="Z4" s="33">
        <f>Z2*$Q$4</f>
        <v>39423.564</v>
      </c>
      <c r="AA4" s="33">
        <f>AA2*$Q$4</f>
        <v>21901.98</v>
      </c>
    </row>
    <row r="5" spans="1:15" ht="45">
      <c r="A5" s="35">
        <v>1</v>
      </c>
      <c r="B5" s="36" t="s">
        <v>10</v>
      </c>
      <c r="C5" s="37" t="s">
        <v>52</v>
      </c>
      <c r="D5" s="38"/>
      <c r="E5" s="37"/>
      <c r="F5" s="37">
        <f>SUM(F6:F9)</f>
        <v>38555913.06999999</v>
      </c>
      <c r="G5" s="37"/>
      <c r="H5" s="37">
        <f>SUM(H6:H9)</f>
        <v>2276287.3899999997</v>
      </c>
      <c r="I5" s="37"/>
      <c r="J5" s="37">
        <f>SUM(J6:J9)</f>
        <v>778593.7899999999</v>
      </c>
      <c r="K5" s="37"/>
      <c r="L5" s="37">
        <f>SUM(L6:L9)</f>
        <v>2414675.4</v>
      </c>
      <c r="M5" s="38"/>
      <c r="N5" s="37"/>
      <c r="O5" s="37">
        <f>SUM(O6:O9)</f>
        <v>6084370.044</v>
      </c>
    </row>
    <row r="6" spans="1:15" ht="15">
      <c r="A6" s="39" t="s">
        <v>53</v>
      </c>
      <c r="B6" s="40" t="s">
        <v>11</v>
      </c>
      <c r="C6" s="41" t="s">
        <v>54</v>
      </c>
      <c r="D6" s="38">
        <f>V3</f>
        <v>29746.94</v>
      </c>
      <c r="E6" s="41">
        <v>1</v>
      </c>
      <c r="F6" s="42">
        <f aca="true" t="shared" si="0" ref="F6:F9">E6*$D6</f>
        <v>29746.94</v>
      </c>
      <c r="G6" s="41">
        <v>6</v>
      </c>
      <c r="H6" s="42">
        <f aca="true" t="shared" si="1" ref="H6:H9">G6*$D6</f>
        <v>178481.63999999998</v>
      </c>
      <c r="I6" s="41">
        <v>6</v>
      </c>
      <c r="J6" s="42">
        <f aca="true" t="shared" si="2" ref="J6:J9">I6*$D6</f>
        <v>178481.63999999998</v>
      </c>
      <c r="K6" s="41">
        <v>2</v>
      </c>
      <c r="L6" s="42">
        <f aca="true" t="shared" si="3" ref="L6:L9">K6*$D6</f>
        <v>59493.88</v>
      </c>
      <c r="M6" s="43">
        <f>V4</f>
        <v>33583.036</v>
      </c>
      <c r="N6" s="41"/>
      <c r="O6" s="42">
        <f aca="true" t="shared" si="4" ref="O6:O9">N6*M6</f>
        <v>0</v>
      </c>
    </row>
    <row r="7" spans="1:15" ht="15">
      <c r="A7" s="39" t="s">
        <v>55</v>
      </c>
      <c r="B7" s="40" t="s">
        <v>14</v>
      </c>
      <c r="C7" s="41" t="s">
        <v>54</v>
      </c>
      <c r="D7" s="38">
        <f>W3</f>
        <v>38800.35</v>
      </c>
      <c r="E7" s="41">
        <v>79</v>
      </c>
      <c r="F7" s="42">
        <f t="shared" si="0"/>
        <v>3065227.65</v>
      </c>
      <c r="G7" s="41">
        <v>21</v>
      </c>
      <c r="H7" s="42">
        <f t="shared" si="1"/>
        <v>814807.35</v>
      </c>
      <c r="I7" s="41">
        <v>1</v>
      </c>
      <c r="J7" s="42">
        <f t="shared" si="2"/>
        <v>38800.35</v>
      </c>
      <c r="K7" s="41">
        <v>6</v>
      </c>
      <c r="L7" s="42">
        <f t="shared" si="3"/>
        <v>232802.09999999998</v>
      </c>
      <c r="M7" s="43">
        <f>W4</f>
        <v>43803.96</v>
      </c>
      <c r="N7" s="41">
        <v>16</v>
      </c>
      <c r="O7" s="42">
        <f t="shared" si="4"/>
        <v>700863.36</v>
      </c>
    </row>
    <row r="8" spans="1:15" ht="15">
      <c r="A8" s="39" t="s">
        <v>56</v>
      </c>
      <c r="B8" s="40" t="s">
        <v>15</v>
      </c>
      <c r="C8" s="41" t="s">
        <v>54</v>
      </c>
      <c r="D8" s="38">
        <f>T3</f>
        <v>40093.7</v>
      </c>
      <c r="E8" s="41">
        <v>397</v>
      </c>
      <c r="F8" s="42">
        <f t="shared" si="0"/>
        <v>15917198.899999999</v>
      </c>
      <c r="G8" s="41">
        <v>32</v>
      </c>
      <c r="H8" s="42">
        <f t="shared" si="1"/>
        <v>1282998.4</v>
      </c>
      <c r="I8" s="41">
        <v>14</v>
      </c>
      <c r="J8" s="42">
        <f t="shared" si="2"/>
        <v>561311.7999999999</v>
      </c>
      <c r="K8" s="41">
        <v>47</v>
      </c>
      <c r="L8" s="42">
        <f t="shared" si="3"/>
        <v>1884403.9</v>
      </c>
      <c r="M8" s="43">
        <f>S4</f>
        <v>45264.092</v>
      </c>
      <c r="N8" s="41">
        <v>21</v>
      </c>
      <c r="O8" s="42">
        <f t="shared" si="4"/>
        <v>950545.9319999999</v>
      </c>
    </row>
    <row r="9" spans="1:15" ht="15">
      <c r="A9" s="39" t="s">
        <v>57</v>
      </c>
      <c r="B9" s="40" t="s">
        <v>16</v>
      </c>
      <c r="C9" s="41" t="s">
        <v>54</v>
      </c>
      <c r="D9" s="38">
        <f>U3</f>
        <v>29746.94</v>
      </c>
      <c r="E9" s="41">
        <v>657</v>
      </c>
      <c r="F9" s="42">
        <f t="shared" si="0"/>
        <v>19543739.58</v>
      </c>
      <c r="G9" s="41"/>
      <c r="H9" s="42">
        <f t="shared" si="1"/>
        <v>0</v>
      </c>
      <c r="I9" s="41"/>
      <c r="J9" s="42">
        <f t="shared" si="2"/>
        <v>0</v>
      </c>
      <c r="K9" s="41">
        <v>8</v>
      </c>
      <c r="L9" s="42">
        <f t="shared" si="3"/>
        <v>237975.52</v>
      </c>
      <c r="M9" s="43">
        <f>U4</f>
        <v>33583.036</v>
      </c>
      <c r="N9" s="41">
        <v>132</v>
      </c>
      <c r="O9" s="42">
        <f t="shared" si="4"/>
        <v>4432960.752</v>
      </c>
    </row>
    <row r="10" spans="1:15" ht="60">
      <c r="A10" s="35">
        <v>2</v>
      </c>
      <c r="B10" s="36" t="s">
        <v>17</v>
      </c>
      <c r="C10" s="37"/>
      <c r="D10" s="38"/>
      <c r="E10" s="37"/>
      <c r="F10" s="37">
        <f>SUM(F11:F14)</f>
        <v>10744453.14654</v>
      </c>
      <c r="G10" s="37"/>
      <c r="H10" s="37">
        <f>SUM(H11:H14)</f>
        <v>0</v>
      </c>
      <c r="I10" s="37"/>
      <c r="J10" s="37">
        <f>SUM(J11:J14)</f>
        <v>90307.8246</v>
      </c>
      <c r="K10" s="37"/>
      <c r="L10" s="37">
        <f>SUM(L11:L14)</f>
        <v>139784.74304</v>
      </c>
      <c r="M10" s="38"/>
      <c r="N10" s="37"/>
      <c r="O10" s="37">
        <f>SUM(O11:O14)</f>
        <v>3266635.0529079996</v>
      </c>
    </row>
    <row r="11" spans="1:15" ht="15">
      <c r="A11" s="39" t="s">
        <v>58</v>
      </c>
      <c r="B11" s="40" t="s">
        <v>18</v>
      </c>
      <c r="C11" s="41" t="s">
        <v>59</v>
      </c>
      <c r="D11" s="38">
        <f>AA3</f>
        <v>19400.18</v>
      </c>
      <c r="E11" s="44">
        <v>0.148</v>
      </c>
      <c r="F11" s="42">
        <f aca="true" t="shared" si="5" ref="F11:F14">E11*$D11</f>
        <v>2871.22664</v>
      </c>
      <c r="G11" s="44"/>
      <c r="H11" s="42">
        <f aca="true" t="shared" si="6" ref="H11:H14">G11*$D11</f>
        <v>0</v>
      </c>
      <c r="I11" s="44"/>
      <c r="J11" s="42">
        <f aca="true" t="shared" si="7" ref="J11:J14">I11*$D11</f>
        <v>0</v>
      </c>
      <c r="K11" s="44"/>
      <c r="L11" s="42">
        <f aca="true" t="shared" si="8" ref="L11:L14">K11*$D11</f>
        <v>0</v>
      </c>
      <c r="M11" s="43">
        <f>AA4</f>
        <v>21901.98</v>
      </c>
      <c r="N11" s="44"/>
      <c r="O11" s="42">
        <f aca="true" t="shared" si="9" ref="O11:O14">N11*M11</f>
        <v>0</v>
      </c>
    </row>
    <row r="12" spans="1:15" ht="15">
      <c r="A12" s="39" t="s">
        <v>60</v>
      </c>
      <c r="B12" s="40" t="s">
        <v>19</v>
      </c>
      <c r="C12" s="41" t="s">
        <v>59</v>
      </c>
      <c r="D12" s="38">
        <f>Z3</f>
        <v>34920.32</v>
      </c>
      <c r="E12" s="44">
        <v>28.834</v>
      </c>
      <c r="F12" s="42">
        <f t="shared" si="5"/>
        <v>1006892.50688</v>
      </c>
      <c r="G12" s="44"/>
      <c r="H12" s="42">
        <f t="shared" si="6"/>
        <v>0</v>
      </c>
      <c r="I12" s="44"/>
      <c r="J12" s="42">
        <f t="shared" si="7"/>
        <v>0</v>
      </c>
      <c r="K12" s="44"/>
      <c r="L12" s="42">
        <f t="shared" si="8"/>
        <v>0</v>
      </c>
      <c r="M12" s="43">
        <f>Z4</f>
        <v>39423.564</v>
      </c>
      <c r="N12" s="44">
        <v>33.427</v>
      </c>
      <c r="O12" s="42">
        <f t="shared" si="9"/>
        <v>1317811.473828</v>
      </c>
    </row>
    <row r="13" spans="1:15" ht="15">
      <c r="A13" s="39" t="s">
        <v>61</v>
      </c>
      <c r="B13" s="40" t="s">
        <v>20</v>
      </c>
      <c r="C13" s="41" t="s">
        <v>59</v>
      </c>
      <c r="D13" s="38">
        <f>X3</f>
        <v>45267.08</v>
      </c>
      <c r="E13" s="44">
        <v>198.588</v>
      </c>
      <c r="F13" s="42">
        <f t="shared" si="5"/>
        <v>8989498.88304</v>
      </c>
      <c r="G13" s="44"/>
      <c r="H13" s="42">
        <f t="shared" si="6"/>
        <v>0</v>
      </c>
      <c r="I13" s="44">
        <v>1.995</v>
      </c>
      <c r="J13" s="42">
        <f t="shared" si="7"/>
        <v>90307.8246</v>
      </c>
      <c r="K13" s="44">
        <v>3.088</v>
      </c>
      <c r="L13" s="42">
        <f t="shared" si="8"/>
        <v>139784.74304</v>
      </c>
      <c r="M13" s="43">
        <f>X4</f>
        <v>51104.619999999995</v>
      </c>
      <c r="N13" s="44">
        <v>38.134</v>
      </c>
      <c r="O13" s="42">
        <f t="shared" si="9"/>
        <v>1948823.5790799998</v>
      </c>
    </row>
    <row r="14" spans="1:15" ht="15">
      <c r="A14" s="39" t="s">
        <v>62</v>
      </c>
      <c r="B14" s="40" t="s">
        <v>21</v>
      </c>
      <c r="C14" s="41" t="s">
        <v>59</v>
      </c>
      <c r="D14" s="38">
        <f>Y3</f>
        <v>60787.22</v>
      </c>
      <c r="E14" s="44">
        <v>12.259</v>
      </c>
      <c r="F14" s="42">
        <f t="shared" si="5"/>
        <v>745190.52998</v>
      </c>
      <c r="G14" s="44"/>
      <c r="H14" s="42">
        <f t="shared" si="6"/>
        <v>0</v>
      </c>
      <c r="I14" s="44"/>
      <c r="J14" s="42">
        <f t="shared" si="7"/>
        <v>0</v>
      </c>
      <c r="K14" s="44"/>
      <c r="L14" s="42">
        <f t="shared" si="8"/>
        <v>0</v>
      </c>
      <c r="M14" s="43">
        <f>Y4</f>
        <v>68626.204</v>
      </c>
      <c r="N14" s="44"/>
      <c r="O14" s="42">
        <f t="shared" si="9"/>
        <v>0</v>
      </c>
    </row>
    <row r="15" spans="1:17" s="46" customFormat="1" ht="15">
      <c r="A15" s="29"/>
      <c r="B15" s="29" t="s">
        <v>63</v>
      </c>
      <c r="C15" s="45"/>
      <c r="D15" s="45"/>
      <c r="E15" s="45"/>
      <c r="F15" s="45">
        <f>SUM(F5,F10)</f>
        <v>49300366.216539994</v>
      </c>
      <c r="G15" s="45"/>
      <c r="H15" s="45">
        <f>SUM(H5,H10)</f>
        <v>2276287.3899999997</v>
      </c>
      <c r="I15" s="45"/>
      <c r="J15" s="45">
        <f>SUM(J5,J10)</f>
        <v>868901.6146</v>
      </c>
      <c r="K15" s="45"/>
      <c r="L15" s="45">
        <f>SUM(L5,L10)</f>
        <v>2554460.14304</v>
      </c>
      <c r="M15" s="45"/>
      <c r="N15" s="45"/>
      <c r="O15" s="45">
        <f>SUM(O5,O10)</f>
        <v>9351005.096908</v>
      </c>
      <c r="Q15" s="47"/>
    </row>
    <row r="16" spans="1:15" s="46" customFormat="1" ht="15">
      <c r="A16" s="29"/>
      <c r="B16" s="29" t="s">
        <v>64</v>
      </c>
      <c r="C16" s="45"/>
      <c r="D16" s="45"/>
      <c r="E16" s="45"/>
      <c r="F16" s="45">
        <f>ROUND(F15*1.2,2)</f>
        <v>59160439.46</v>
      </c>
      <c r="G16" s="45"/>
      <c r="H16" s="45">
        <f>ROUND(H15*1.2,2)</f>
        <v>2731544.87</v>
      </c>
      <c r="I16" s="45"/>
      <c r="J16" s="45">
        <f>ROUND(J15*1.2,2)</f>
        <v>1042681.94</v>
      </c>
      <c r="K16" s="45"/>
      <c r="L16" s="45">
        <f>ROUND(L15*1.2,2)</f>
        <v>3065352.17</v>
      </c>
      <c r="M16" s="45"/>
      <c r="N16" s="45"/>
      <c r="O16" s="45">
        <f>ROUND(O15*1.2,2)</f>
        <v>11221206.12</v>
      </c>
    </row>
    <row r="17" spans="1:15" s="48" customFormat="1" ht="15">
      <c r="A17" s="29"/>
      <c r="B17" s="29" t="s">
        <v>65</v>
      </c>
      <c r="C17" s="45"/>
      <c r="D17" s="45"/>
      <c r="E17" s="45"/>
      <c r="F17" s="45">
        <f>F16/12</f>
        <v>4930036.621666667</v>
      </c>
      <c r="G17" s="45"/>
      <c r="H17" s="45">
        <f>H16/12</f>
        <v>227628.73916666667</v>
      </c>
      <c r="I17" s="45"/>
      <c r="J17" s="45">
        <f>J16/12</f>
        <v>86890.16166666667</v>
      </c>
      <c r="K17" s="45"/>
      <c r="L17" s="45">
        <f>L16/12</f>
        <v>255446.01416666666</v>
      </c>
      <c r="M17" s="45"/>
      <c r="N17" s="45"/>
      <c r="O17" s="45">
        <f>O16/12</f>
        <v>935100.5099999999</v>
      </c>
    </row>
  </sheetData>
  <sheetProtection selectLockedCells="1" selectUnlockedCells="1"/>
  <mergeCells count="13">
    <mergeCell ref="A1:O1"/>
    <mergeCell ref="A2:A4"/>
    <mergeCell ref="B2:B4"/>
    <mergeCell ref="C2:C4"/>
    <mergeCell ref="D2:L2"/>
    <mergeCell ref="M2:O2"/>
    <mergeCell ref="D3:D4"/>
    <mergeCell ref="E3:F3"/>
    <mergeCell ref="G3:H3"/>
    <mergeCell ref="I3:J3"/>
    <mergeCell ref="K3:L3"/>
    <mergeCell ref="M3:M4"/>
    <mergeCell ref="N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Деканенкова Надежда Олеговна</cp:lastModifiedBy>
  <cp:lastPrinted>2022-02-24T04:56:54Z</cp:lastPrinted>
  <dcterms:created xsi:type="dcterms:W3CDTF">2020-02-21T03:35:21Z</dcterms:created>
  <dcterms:modified xsi:type="dcterms:W3CDTF">2023-05-15T04:25:35Z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