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00" windowHeight="11760" activeTab="0"/>
  </bookViews>
  <sheets>
    <sheet name="г. Москва" sheetId="1" r:id="rId1"/>
    <sheet name="СВОД" sheetId="2" state="hidden" r:id="rId2"/>
  </sheets>
  <definedNames>
    <definedName name="_xlnm._FilterDatabase" localSheetId="0" hidden="1">'г. Москва'!$A$6:$I$21</definedName>
    <definedName name="_xlnm.Print_Titles" localSheetId="0">'г. Москва'!$6:$6</definedName>
    <definedName name="_xlnm.Print_Area" localSheetId="0">'г. Москва'!$A$1:$H$30</definedName>
  </definedNames>
  <calcPr fullCalcOnLoad="1"/>
</workbook>
</file>

<file path=xl/sharedStrings.xml><?xml version="1.0" encoding="utf-8"?>
<sst xmlns="http://schemas.openxmlformats.org/spreadsheetml/2006/main" count="142" uniqueCount="73">
  <si>
    <t>№ п/п</t>
  </si>
  <si>
    <t>Наименование производимых работ</t>
  </si>
  <si>
    <t xml:space="preserve">Периодичность </t>
  </si>
  <si>
    <t>Ед. изм.</t>
  </si>
  <si>
    <t xml:space="preserve">Стоимость работ в месяц, руб. без НДС </t>
  </si>
  <si>
    <t xml:space="preserve">Цена за единицу, руб. без НДС </t>
  </si>
  <si>
    <t>Основание работ</t>
  </si>
  <si>
    <t>ИТОГО без НДС (в месяц):</t>
  </si>
  <si>
    <t>ИТОГО с НДС (20 %) (в месяц):</t>
  </si>
  <si>
    <t xml:space="preserve">Стоимость оказания услуг по оперативно-техническому обслуживанию
Стоимость оказания услуг по обслуживанию электрических сетей зависит от типа и параметров электрической сети и оборудования, периодичности их обслуживания, объемов необходимых работ, а также ряда других факторов. </t>
  </si>
  <si>
    <t>ст-ть 1 УЕ</t>
  </si>
  <si>
    <t>регион</t>
  </si>
  <si>
    <t>ПС 110</t>
  </si>
  <si>
    <t>тр-р 110</t>
  </si>
  <si>
    <t>отд.с.КЗ 110</t>
  </si>
  <si>
    <t>МВ.шт</t>
  </si>
  <si>
    <t>ВВ.шт</t>
  </si>
  <si>
    <t>ВН.шт</t>
  </si>
  <si>
    <t>1.ТП</t>
  </si>
  <si>
    <t>2-4.ТП</t>
  </si>
  <si>
    <t>КЛ.СН.км</t>
  </si>
  <si>
    <t>КЛ.СН-20.км</t>
  </si>
  <si>
    <t>КЛ.НН.км</t>
  </si>
  <si>
    <t>ВЛ.0,4</t>
  </si>
  <si>
    <t>№</t>
  </si>
  <si>
    <t>Наименование услуги</t>
  </si>
  <si>
    <t>Единица измерения</t>
  </si>
  <si>
    <t>ст-ть</t>
  </si>
  <si>
    <t xml:space="preserve">Москва </t>
  </si>
  <si>
    <t xml:space="preserve">МО </t>
  </si>
  <si>
    <t>Собственность</t>
  </si>
  <si>
    <t>Аренда Торий</t>
  </si>
  <si>
    <t>Аренда ТМЗ</t>
  </si>
  <si>
    <t>Аренда МОЗ ВНИИМЕТМАШ</t>
  </si>
  <si>
    <t>Аренда АХК ВНИИМЕТМАШ</t>
  </si>
  <si>
    <t>МОСКВА</t>
  </si>
  <si>
    <t xml:space="preserve">кол-во </t>
  </si>
  <si>
    <t>Услуга по оперативно-техническому обслуживанию трансформаторных подстанций (диспетчерское обслуживание, оперативные переключения, периодические работы по проверке и обслуживанию энергоустановок)</t>
  </si>
  <si>
    <t>объект</t>
  </si>
  <si>
    <t>1.1.</t>
  </si>
  <si>
    <t>Техническое обслуживание и оперетивные переключения ПС 110 кВ</t>
  </si>
  <si>
    <t>1 шт</t>
  </si>
  <si>
    <t>1.2.</t>
  </si>
  <si>
    <t>Техническое обслуживание и оперетивные переключения силового трансформатора 110кВ</t>
  </si>
  <si>
    <t>1.3.</t>
  </si>
  <si>
    <t>Техническое обслуживание и оперетивные переключения отделителей с короткозамыкателями 110кВ</t>
  </si>
  <si>
    <t>1.4.</t>
  </si>
  <si>
    <t>Техническое обслуживание ТП с 1 трансформатором ТП 6-20/0,4 кВ</t>
  </si>
  <si>
    <t>1.5.</t>
  </si>
  <si>
    <t>Техническое обслуживание ТП с 2-4 трансформаторами ТП 6-20/0,4 кВ</t>
  </si>
  <si>
    <t>1.6.</t>
  </si>
  <si>
    <t>Техническое обслуживание и оперетивные переключения МВ или ВВ</t>
  </si>
  <si>
    <t>1.7.</t>
  </si>
  <si>
    <t>Оперативное управление ВН или разъединителей</t>
  </si>
  <si>
    <t>Услуга по оперативно-техническому обслуживанию воздушных и кабельных линий (диспетчерское обслуживание, оперативные переключения, периодические работы), включая проведение аварийно-восстановительных работ на кабельных линиях</t>
  </si>
  <si>
    <t>2.1.</t>
  </si>
  <si>
    <t>Техническое обслуживание ВЛ 0,4 кВ</t>
  </si>
  <si>
    <t>1 км</t>
  </si>
  <si>
    <t>2.2.</t>
  </si>
  <si>
    <t>Техническое обслуживание КЛ 0,4 кВ</t>
  </si>
  <si>
    <t>2.3.</t>
  </si>
  <si>
    <t>Техническое обслуживание КЛ 6(10) кВ</t>
  </si>
  <si>
    <t>2.4.</t>
  </si>
  <si>
    <t>Техническое обслуживание КЛ 20 кВ</t>
  </si>
  <si>
    <t>Итого в год</t>
  </si>
  <si>
    <t>Итого в год с НДС</t>
  </si>
  <si>
    <t>Итого в месяц с НДС</t>
  </si>
  <si>
    <t xml:space="preserve"> Стоимость оказания услуг по оперативно-техническому обслуживанию</t>
  </si>
  <si>
    <t xml:space="preserve">Ежемесячно </t>
  </si>
  <si>
    <t xml:space="preserve">ТО зданий и сооружений </t>
  </si>
  <si>
    <t xml:space="preserve">1 шт </t>
  </si>
  <si>
    <t xml:space="preserve">Кол-во    ед. из. </t>
  </si>
  <si>
    <t>в соответствии с п.6.3.3. "Положения
о закупке товаров, работ, услуг для нужд ООО "Каскад-Энергосеть"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</si>
</sst>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-;\-* #,##0.00_-;_-* &quot;-&quot;??_-;_-@_-"/>
    <numFmt numFmtId="165" formatCode="#,##0.0"/>
    <numFmt numFmtId="166" formatCode="#,##0.000"/>
    <numFmt numFmtId="167" formatCode="_-* #,##0_-;\-* #,##0_-;_-* &quot;-&quot;??_-;_-@_-"/>
    <numFmt numFmtId="168" formatCode="#,##0.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Arial"/>
      <family val="2"/>
    </font>
    <font>
      <sz val="11"/>
      <name val="Geometria"/>
      <family val="0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4" fontId="44" fillId="0" borderId="10" xfId="0" applyNumberFormat="1" applyFont="1" applyFill="1" applyBorder="1" applyAlignment="1">
      <alignment horizontal="left" vertical="center" wrapText="1"/>
    </xf>
    <xf numFmtId="165" fontId="44" fillId="0" borderId="10" xfId="0" applyNumberFormat="1" applyFont="1" applyFill="1" applyBorder="1" applyAlignment="1">
      <alignment horizontal="left" vertical="center" wrapText="1"/>
    </xf>
    <xf numFmtId="0" fontId="44" fillId="0" borderId="0" xfId="0" applyFont="1" applyFill="1" applyAlignment="1">
      <alignment horizontal="left" vertical="center"/>
    </xf>
    <xf numFmtId="0" fontId="45" fillId="0" borderId="1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46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 wrapText="1"/>
    </xf>
    <xf numFmtId="4" fontId="47" fillId="0" borderId="10" xfId="0" applyNumberFormat="1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right" vertical="center" wrapText="1"/>
    </xf>
    <xf numFmtId="0" fontId="46" fillId="0" borderId="11" xfId="0" applyFont="1" applyFill="1" applyBorder="1" applyAlignment="1">
      <alignment horizontal="left" vertical="center" wrapText="1"/>
    </xf>
    <xf numFmtId="4" fontId="46" fillId="0" borderId="10" xfId="0" applyNumberFormat="1" applyFont="1" applyFill="1" applyBorder="1" applyAlignment="1">
      <alignment horizontal="left" vertical="center" wrapText="1"/>
    </xf>
    <xf numFmtId="4" fontId="44" fillId="0" borderId="0" xfId="0" applyNumberFormat="1" applyFont="1" applyFill="1" applyAlignment="1">
      <alignment horizontal="left" vertical="center"/>
    </xf>
    <xf numFmtId="0" fontId="44" fillId="0" borderId="10" xfId="0" applyFont="1" applyFill="1" applyBorder="1" applyAlignment="1">
      <alignment horizontal="left" vertical="center"/>
    </xf>
    <xf numFmtId="0" fontId="47" fillId="0" borderId="10" xfId="0" applyFont="1" applyFill="1" applyBorder="1" applyAlignment="1">
      <alignment horizontal="right" vertical="center"/>
    </xf>
    <xf numFmtId="4" fontId="47" fillId="0" borderId="10" xfId="0" applyNumberFormat="1" applyFont="1" applyFill="1" applyBorder="1" applyAlignment="1">
      <alignment horizontal="left" vertical="center"/>
    </xf>
    <xf numFmtId="0" fontId="48" fillId="0" borderId="0" xfId="0" applyFont="1" applyFill="1" applyAlignment="1">
      <alignment horizontal="left" vertical="center"/>
    </xf>
    <xf numFmtId="0" fontId="48" fillId="0" borderId="0" xfId="0" applyFont="1" applyFill="1" applyAlignment="1">
      <alignment vertical="center" wrapText="1"/>
    </xf>
    <xf numFmtId="0" fontId="49" fillId="0" borderId="0" xfId="0" applyFont="1" applyFill="1" applyAlignment="1">
      <alignment vertical="center" wrapText="1"/>
    </xf>
    <xf numFmtId="0" fontId="47" fillId="0" borderId="0" xfId="0" applyFont="1" applyFill="1" applyAlignment="1">
      <alignment horizontal="left" vertical="center"/>
    </xf>
    <xf numFmtId="0" fontId="50" fillId="0" borderId="0" xfId="0" applyFont="1" applyFill="1" applyAlignment="1">
      <alignment horizontal="left" vertical="center"/>
    </xf>
    <xf numFmtId="0" fontId="49" fillId="0" borderId="0" xfId="0" applyFont="1" applyFill="1" applyAlignment="1">
      <alignment horizontal="left" vertical="center"/>
    </xf>
    <xf numFmtId="4" fontId="49" fillId="0" borderId="0" xfId="0" applyNumberFormat="1" applyFont="1" applyFill="1" applyAlignment="1">
      <alignment vertical="center" wrapText="1"/>
    </xf>
    <xf numFmtId="166" fontId="47" fillId="0" borderId="0" xfId="0" applyNumberFormat="1" applyFont="1" applyFill="1" applyAlignment="1">
      <alignment horizontal="left" vertical="center"/>
    </xf>
    <xf numFmtId="0" fontId="0" fillId="0" borderId="0" xfId="52">
      <alignment/>
      <protection/>
    </xf>
    <xf numFmtId="165" fontId="9" fillId="9" borderId="12" xfId="52" applyNumberFormat="1" applyFont="1" applyFill="1" applyBorder="1" applyAlignment="1">
      <alignment horizontal="center" vertical="center" wrapText="1"/>
      <protection/>
    </xf>
    <xf numFmtId="0" fontId="0" fillId="7" borderId="0" xfId="52" applyFill="1">
      <alignment/>
      <protection/>
    </xf>
    <xf numFmtId="164" fontId="0" fillId="7" borderId="0" xfId="61" applyFont="1" applyFill="1" applyAlignment="1">
      <alignment/>
    </xf>
    <xf numFmtId="0" fontId="0" fillId="11" borderId="0" xfId="52" applyFill="1">
      <alignment/>
      <protection/>
    </xf>
    <xf numFmtId="165" fontId="9" fillId="11" borderId="0" xfId="52" applyNumberFormat="1" applyFont="1" applyFill="1" applyAlignment="1">
      <alignment horizontal="center" vertical="center" wrapText="1"/>
      <protection/>
    </xf>
    <xf numFmtId="164" fontId="0" fillId="11" borderId="0" xfId="61" applyFont="1" applyFill="1" applyAlignment="1">
      <alignment/>
    </xf>
    <xf numFmtId="167" fontId="0" fillId="5" borderId="12" xfId="61" applyNumberFormat="1" applyFont="1" applyFill="1" applyBorder="1" applyAlignment="1">
      <alignment horizontal="center" vertical="center" wrapText="1"/>
    </xf>
    <xf numFmtId="165" fontId="0" fillId="5" borderId="12" xfId="52" applyNumberFormat="1" applyFill="1" applyBorder="1" applyAlignment="1">
      <alignment horizontal="left" vertical="center" wrapText="1" indent="1"/>
      <protection/>
    </xf>
    <xf numFmtId="165" fontId="0" fillId="5" borderId="12" xfId="52" applyNumberFormat="1" applyFill="1" applyBorder="1" applyAlignment="1">
      <alignment horizontal="center" vertical="center" wrapText="1"/>
      <protection/>
    </xf>
    <xf numFmtId="167" fontId="0" fillId="0" borderId="12" xfId="61" applyNumberFormat="1" applyFont="1" applyFill="1" applyBorder="1" applyAlignment="1">
      <alignment horizontal="center" vertical="center" wrapText="1"/>
    </xf>
    <xf numFmtId="165" fontId="0" fillId="0" borderId="12" xfId="52" applyNumberFormat="1" applyBorder="1" applyAlignment="1">
      <alignment horizontal="left" vertical="center" wrapText="1" indent="1"/>
      <protection/>
    </xf>
    <xf numFmtId="165" fontId="0" fillId="0" borderId="12" xfId="52" applyNumberFormat="1" applyBorder="1" applyAlignment="1">
      <alignment horizontal="center" vertical="center" wrapText="1"/>
      <protection/>
    </xf>
    <xf numFmtId="164" fontId="0" fillId="0" borderId="12" xfId="61" applyFont="1" applyFill="1" applyBorder="1" applyAlignment="1">
      <alignment horizontal="center" vertical="center" wrapText="1"/>
    </xf>
    <xf numFmtId="166" fontId="0" fillId="0" borderId="12" xfId="52" applyNumberFormat="1" applyBorder="1" applyAlignment="1">
      <alignment horizontal="center" vertical="center" wrapText="1"/>
      <protection/>
    </xf>
    <xf numFmtId="164" fontId="9" fillId="9" borderId="12" xfId="61" applyFont="1" applyFill="1" applyBorder="1" applyAlignment="1">
      <alignment horizontal="center" vertical="center" wrapText="1"/>
    </xf>
    <xf numFmtId="0" fontId="10" fillId="0" borderId="0" xfId="52" applyFont="1">
      <alignment/>
      <protection/>
    </xf>
    <xf numFmtId="164" fontId="0" fillId="0" borderId="0" xfId="61" applyFont="1" applyAlignment="1">
      <alignment/>
    </xf>
    <xf numFmtId="167" fontId="0" fillId="0" borderId="0" xfId="61" applyNumberFormat="1" applyFont="1" applyAlignment="1">
      <alignment/>
    </xf>
    <xf numFmtId="168" fontId="46" fillId="0" borderId="10" xfId="0" applyNumberFormat="1" applyFont="1" applyFill="1" applyBorder="1" applyAlignment="1">
      <alignment horizontal="left" vertical="center" wrapText="1"/>
    </xf>
    <xf numFmtId="43" fontId="44" fillId="0" borderId="0" xfId="0" applyNumberFormat="1" applyFont="1" applyFill="1" applyAlignment="1">
      <alignment horizontal="left" vertical="center"/>
    </xf>
    <xf numFmtId="0" fontId="44" fillId="0" borderId="0" xfId="0" applyFont="1" applyFill="1" applyAlignment="1">
      <alignment horizontal="right" vertical="center"/>
    </xf>
    <xf numFmtId="0" fontId="51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65" fontId="9" fillId="9" borderId="12" xfId="52" applyNumberFormat="1" applyFont="1" applyFill="1" applyBorder="1" applyAlignment="1">
      <alignment horizontal="center" vertical="center" wrapText="1"/>
      <protection/>
    </xf>
    <xf numFmtId="0" fontId="52" fillId="0" borderId="0" xfId="61" applyNumberFormat="1" applyFont="1" applyBorder="1" applyAlignment="1">
      <alignment horizontal="center" wrapText="1"/>
    </xf>
    <xf numFmtId="167" fontId="9" fillId="9" borderId="12" xfId="61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view="pageBreakPreview" zoomScale="80" zoomScaleNormal="80" zoomScaleSheetLayoutView="80" zoomScalePageLayoutView="0" workbookViewId="0" topLeftCell="A1">
      <pane ySplit="6" topLeftCell="A7" activePane="bottomLeft" state="frozen"/>
      <selection pane="topLeft" activeCell="A12" sqref="A12:H12"/>
      <selection pane="bottomLeft" activeCell="A1" sqref="A1"/>
    </sheetView>
  </sheetViews>
  <sheetFormatPr defaultColWidth="9.140625" defaultRowHeight="15"/>
  <cols>
    <col min="1" max="1" width="6.57421875" style="3" customWidth="1"/>
    <col min="2" max="2" width="41.28125" style="3" customWidth="1"/>
    <col min="3" max="3" width="39.421875" style="3" customWidth="1"/>
    <col min="4" max="4" width="29.8515625" style="3" customWidth="1"/>
    <col min="5" max="5" width="10.7109375" style="3" customWidth="1"/>
    <col min="6" max="6" width="12.28125" style="3" customWidth="1"/>
    <col min="7" max="7" width="11.28125" style="3" bestFit="1" customWidth="1"/>
    <col min="8" max="8" width="18.7109375" style="3" customWidth="1"/>
    <col min="9" max="9" width="3.7109375" style="3" customWidth="1"/>
    <col min="10" max="16384" width="9.140625" style="3" customWidth="1"/>
  </cols>
  <sheetData>
    <row r="1" spans="1:8" ht="63" customHeight="1">
      <c r="A1" s="18"/>
      <c r="B1" s="18"/>
      <c r="C1" s="22"/>
      <c r="D1" s="18"/>
      <c r="E1" s="48" t="s">
        <v>72</v>
      </c>
      <c r="F1" s="49"/>
      <c r="G1" s="49"/>
      <c r="H1" s="49"/>
    </row>
    <row r="2" spans="1:6" ht="20.25">
      <c r="A2" s="16"/>
      <c r="F2" s="21"/>
    </row>
    <row r="3" spans="1:11" ht="60.75" customHeight="1">
      <c r="A3" s="16"/>
      <c r="K3" s="45"/>
    </row>
    <row r="4" spans="1:8" ht="20.25">
      <c r="A4" s="46" t="s">
        <v>67</v>
      </c>
      <c r="B4" s="47"/>
      <c r="C4" s="47"/>
      <c r="D4" s="47"/>
      <c r="E4" s="47"/>
      <c r="F4" s="47"/>
      <c r="G4" s="47"/>
      <c r="H4" s="47"/>
    </row>
    <row r="5" spans="1:8" ht="22.5" customHeight="1">
      <c r="A5" s="17"/>
      <c r="B5" s="17"/>
      <c r="C5" s="17"/>
      <c r="D5" s="17"/>
      <c r="E5" s="17"/>
      <c r="F5" s="17"/>
      <c r="G5" s="17"/>
      <c r="H5" s="17"/>
    </row>
    <row r="6" spans="1:8" s="5" customFormat="1" ht="63">
      <c r="A6" s="4" t="s">
        <v>0</v>
      </c>
      <c r="B6" s="4" t="s">
        <v>1</v>
      </c>
      <c r="C6" s="4" t="s">
        <v>6</v>
      </c>
      <c r="D6" s="4" t="s">
        <v>2</v>
      </c>
      <c r="E6" s="4" t="s">
        <v>3</v>
      </c>
      <c r="F6" s="4" t="s">
        <v>5</v>
      </c>
      <c r="G6" s="4" t="s">
        <v>71</v>
      </c>
      <c r="H6" s="4" t="s">
        <v>4</v>
      </c>
    </row>
    <row r="7" spans="1:8" ht="110.25">
      <c r="A7" s="6">
        <v>1</v>
      </c>
      <c r="B7" s="6" t="s">
        <v>37</v>
      </c>
      <c r="C7" s="6" t="s">
        <v>69</v>
      </c>
      <c r="D7" s="6"/>
      <c r="E7" s="10"/>
      <c r="F7" s="11"/>
      <c r="G7" s="11"/>
      <c r="H7" s="11"/>
    </row>
    <row r="8" spans="1:8" ht="31.5">
      <c r="A8" s="6" t="s">
        <v>39</v>
      </c>
      <c r="B8" s="6" t="s">
        <v>40</v>
      </c>
      <c r="C8" s="6" t="s">
        <v>69</v>
      </c>
      <c r="D8" s="6" t="s">
        <v>68</v>
      </c>
      <c r="E8" s="10" t="s">
        <v>70</v>
      </c>
      <c r="F8" s="11">
        <f>СВОД!D6/12</f>
        <v>130196.41249999999</v>
      </c>
      <c r="G8" s="43">
        <f>СВОД!G6</f>
        <v>0</v>
      </c>
      <c r="H8" s="11">
        <f aca="true" t="shared" si="0" ref="H8:H14">F8*G8</f>
        <v>0</v>
      </c>
    </row>
    <row r="9" spans="1:8" ht="47.25">
      <c r="A9" s="6" t="s">
        <v>42</v>
      </c>
      <c r="B9" s="6" t="s">
        <v>43</v>
      </c>
      <c r="C9" s="6" t="s">
        <v>69</v>
      </c>
      <c r="D9" s="6" t="s">
        <v>68</v>
      </c>
      <c r="E9" s="10" t="str">
        <f>E8</f>
        <v>1 шт </v>
      </c>
      <c r="F9" s="11">
        <f>СВОД!D7/12</f>
        <v>9671.733333333334</v>
      </c>
      <c r="G9" s="43">
        <f>СВОД!G7</f>
        <v>0</v>
      </c>
      <c r="H9" s="11">
        <f t="shared" si="0"/>
        <v>0</v>
      </c>
    </row>
    <row r="10" spans="1:8" ht="63">
      <c r="A10" s="6" t="s">
        <v>44</v>
      </c>
      <c r="B10" s="6" t="s">
        <v>45</v>
      </c>
      <c r="C10" s="6" t="s">
        <v>69</v>
      </c>
      <c r="D10" s="6" t="s">
        <v>68</v>
      </c>
      <c r="E10" s="10" t="s">
        <v>70</v>
      </c>
      <c r="F10" s="11">
        <f>СВОД!D8/12</f>
        <v>11779.675833333333</v>
      </c>
      <c r="G10" s="43">
        <f>СВОД!G8</f>
        <v>0</v>
      </c>
      <c r="H10" s="11">
        <f t="shared" si="0"/>
        <v>0</v>
      </c>
    </row>
    <row r="11" spans="1:8" ht="31.5">
      <c r="A11" s="6" t="s">
        <v>46</v>
      </c>
      <c r="B11" s="6" t="s">
        <v>47</v>
      </c>
      <c r="C11" s="6" t="s">
        <v>69</v>
      </c>
      <c r="D11" s="6" t="s">
        <v>68</v>
      </c>
      <c r="E11" s="10" t="str">
        <f>E10</f>
        <v>1 шт </v>
      </c>
      <c r="F11" s="11">
        <f>СВОД!D9/12</f>
        <v>2851.9216666666666</v>
      </c>
      <c r="G11" s="43">
        <f>СВОД!G9</f>
        <v>6</v>
      </c>
      <c r="H11" s="11">
        <f t="shared" si="0"/>
        <v>17111.53</v>
      </c>
    </row>
    <row r="12" spans="1:8" ht="31.5">
      <c r="A12" s="6" t="s">
        <v>48</v>
      </c>
      <c r="B12" s="6" t="s">
        <v>49</v>
      </c>
      <c r="C12" s="6" t="s">
        <v>69</v>
      </c>
      <c r="D12" s="6" t="s">
        <v>68</v>
      </c>
      <c r="E12" s="10" t="str">
        <f>E11</f>
        <v>1 шт </v>
      </c>
      <c r="F12" s="11">
        <f>СВОД!D10/12</f>
        <v>3719.8974999999996</v>
      </c>
      <c r="G12" s="43">
        <f>СВОД!G10</f>
        <v>21</v>
      </c>
      <c r="H12" s="11">
        <f t="shared" si="0"/>
        <v>78117.84749999999</v>
      </c>
    </row>
    <row r="13" spans="1:8" ht="31.5">
      <c r="A13" s="6" t="s">
        <v>50</v>
      </c>
      <c r="B13" s="6" t="s">
        <v>51</v>
      </c>
      <c r="C13" s="6" t="s">
        <v>69</v>
      </c>
      <c r="D13" s="6" t="s">
        <v>68</v>
      </c>
      <c r="E13" s="10" t="str">
        <f>E12</f>
        <v>1 шт </v>
      </c>
      <c r="F13" s="11">
        <f>СВОД!D11/12</f>
        <v>3843.894166666667</v>
      </c>
      <c r="G13" s="43">
        <f>СВОД!G11</f>
        <v>32</v>
      </c>
      <c r="H13" s="11">
        <f t="shared" si="0"/>
        <v>123004.61333333334</v>
      </c>
    </row>
    <row r="14" spans="1:8" ht="31.5">
      <c r="A14" s="6" t="s">
        <v>52</v>
      </c>
      <c r="B14" s="6" t="s">
        <v>53</v>
      </c>
      <c r="C14" s="6" t="s">
        <v>69</v>
      </c>
      <c r="D14" s="6" t="s">
        <v>68</v>
      </c>
      <c r="E14" s="10" t="str">
        <f>E13</f>
        <v>1 шт </v>
      </c>
      <c r="F14" s="11">
        <f>СВОД!D12/12</f>
        <v>2851.9216666666666</v>
      </c>
      <c r="G14" s="43">
        <f>СВОД!G12</f>
        <v>0</v>
      </c>
      <c r="H14" s="11">
        <f t="shared" si="0"/>
        <v>0</v>
      </c>
    </row>
    <row r="15" spans="1:8" ht="126">
      <c r="A15" s="6">
        <v>2</v>
      </c>
      <c r="B15" s="6" t="s">
        <v>54</v>
      </c>
      <c r="C15" s="6" t="s">
        <v>69</v>
      </c>
      <c r="D15" s="6"/>
      <c r="E15" s="10"/>
      <c r="F15" s="11"/>
      <c r="G15" s="43"/>
      <c r="H15" s="11"/>
    </row>
    <row r="16" spans="1:8" ht="15.75">
      <c r="A16" s="6" t="s">
        <v>55</v>
      </c>
      <c r="B16" s="6" t="s">
        <v>56</v>
      </c>
      <c r="C16" s="6" t="s">
        <v>69</v>
      </c>
      <c r="D16" s="6" t="s">
        <v>68</v>
      </c>
      <c r="E16" s="10" t="s">
        <v>57</v>
      </c>
      <c r="F16" s="11">
        <f>СВОД!D14/12</f>
        <v>1859.9491666666665</v>
      </c>
      <c r="G16" s="43">
        <f>СВОД!G14</f>
        <v>0</v>
      </c>
      <c r="H16" s="11">
        <f>F16*G16</f>
        <v>0</v>
      </c>
    </row>
    <row r="17" spans="1:8" ht="15.75">
      <c r="A17" s="6" t="s">
        <v>58</v>
      </c>
      <c r="B17" s="6" t="s">
        <v>59</v>
      </c>
      <c r="C17" s="6" t="s">
        <v>69</v>
      </c>
      <c r="D17" s="6" t="s">
        <v>68</v>
      </c>
      <c r="E17" s="10" t="str">
        <f>E16</f>
        <v>1 км</v>
      </c>
      <c r="F17" s="11">
        <f>СВОД!D15/12</f>
        <v>3347.9075</v>
      </c>
      <c r="G17" s="43">
        <f>СВОД!G15</f>
        <v>0</v>
      </c>
      <c r="H17" s="11">
        <f>F17*G17</f>
        <v>0</v>
      </c>
    </row>
    <row r="18" spans="1:8" ht="15.75">
      <c r="A18" s="6" t="s">
        <v>60</v>
      </c>
      <c r="B18" s="6" t="s">
        <v>61</v>
      </c>
      <c r="C18" s="6" t="s">
        <v>69</v>
      </c>
      <c r="D18" s="6" t="s">
        <v>68</v>
      </c>
      <c r="E18" s="10" t="str">
        <f>E17</f>
        <v>1 км</v>
      </c>
      <c r="F18" s="11">
        <f>СВОД!D16/12</f>
        <v>4339.880833333334</v>
      </c>
      <c r="G18" s="43">
        <f>СВОД!G16</f>
        <v>0</v>
      </c>
      <c r="H18" s="11">
        <f>F18*G18</f>
        <v>0</v>
      </c>
    </row>
    <row r="19" spans="1:8" ht="15.75">
      <c r="A19" s="6" t="s">
        <v>62</v>
      </c>
      <c r="B19" s="6" t="s">
        <v>63</v>
      </c>
      <c r="C19" s="6" t="s">
        <v>69</v>
      </c>
      <c r="D19" s="6" t="s">
        <v>68</v>
      </c>
      <c r="E19" s="10" t="str">
        <f>E18</f>
        <v>1 км</v>
      </c>
      <c r="F19" s="11">
        <f>СВОД!D17/12</f>
        <v>5827.839166666668</v>
      </c>
      <c r="G19" s="43">
        <f>СВОД!G17</f>
        <v>0</v>
      </c>
      <c r="H19" s="11">
        <f>F19*G19</f>
        <v>0</v>
      </c>
    </row>
    <row r="20" spans="1:9" ht="30" customHeight="1">
      <c r="A20" s="6"/>
      <c r="B20" s="9"/>
      <c r="C20" s="9"/>
      <c r="D20" s="9" t="s">
        <v>7</v>
      </c>
      <c r="E20" s="7"/>
      <c r="F20" s="1"/>
      <c r="G20" s="2"/>
      <c r="H20" s="8">
        <f>SUM(H7:H19)</f>
        <v>218233.99083333334</v>
      </c>
      <c r="I20" s="12"/>
    </row>
    <row r="21" spans="1:10" ht="30" customHeight="1">
      <c r="A21" s="13"/>
      <c r="B21" s="13"/>
      <c r="C21" s="13"/>
      <c r="D21" s="14" t="s">
        <v>8</v>
      </c>
      <c r="E21" s="13"/>
      <c r="F21" s="13"/>
      <c r="G21" s="13"/>
      <c r="H21" s="15">
        <f>H20*1.2</f>
        <v>261880.789</v>
      </c>
      <c r="J21" s="44"/>
    </row>
    <row r="23" ht="15.75">
      <c r="H23" s="44"/>
    </row>
    <row r="24" spans="2:8" s="19" customFormat="1" ht="18.75">
      <c r="B24" s="20"/>
      <c r="C24" s="20"/>
      <c r="D24" s="20"/>
      <c r="H24" s="23"/>
    </row>
    <row r="25" spans="2:4" s="19" customFormat="1" ht="18.75">
      <c r="B25" s="20"/>
      <c r="C25" s="20"/>
      <c r="D25" s="20"/>
    </row>
    <row r="26" spans="2:8" ht="18.75">
      <c r="B26" s="16"/>
      <c r="C26" s="16"/>
      <c r="D26" s="16"/>
      <c r="H26" s="12"/>
    </row>
    <row r="27" spans="2:4" ht="18.75">
      <c r="B27" s="16"/>
      <c r="C27" s="16"/>
      <c r="D27" s="16"/>
    </row>
    <row r="28" spans="2:4" ht="18.75">
      <c r="B28" s="16"/>
      <c r="C28" s="16"/>
      <c r="D28" s="16"/>
    </row>
    <row r="29" spans="2:4" ht="30" customHeight="1">
      <c r="B29" s="16"/>
      <c r="C29" s="16"/>
      <c r="D29" s="16"/>
    </row>
  </sheetData>
  <sheetProtection/>
  <autoFilter ref="A6:I21"/>
  <mergeCells count="2">
    <mergeCell ref="A4:H4"/>
    <mergeCell ref="E1:H1"/>
  </mergeCells>
  <printOptions/>
  <pageMargins left="0.5118110236220472" right="0.31496062992125984" top="0.5511811023622047" bottom="0.5511811023622047" header="0.31496062992125984" footer="0.31496062992125984"/>
  <pageSetup fitToHeight="0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H28" sqref="H28"/>
    </sheetView>
  </sheetViews>
  <sheetFormatPr defaultColWidth="9.140625" defaultRowHeight="15"/>
  <cols>
    <col min="1" max="1" width="5.28125" style="42" bestFit="1" customWidth="1"/>
    <col min="2" max="2" width="72.140625" style="24" bestFit="1" customWidth="1"/>
    <col min="3" max="4" width="21.140625" style="24" customWidth="1"/>
    <col min="5" max="5" width="10.28125" style="24" bestFit="1" customWidth="1"/>
    <col min="6" max="6" width="15.57421875" style="24" bestFit="1" customWidth="1"/>
    <col min="7" max="7" width="7.28125" style="24" bestFit="1" customWidth="1"/>
    <col min="8" max="8" width="14.421875" style="24" bestFit="1" customWidth="1"/>
    <col min="9" max="9" width="7.28125" style="24" bestFit="1" customWidth="1"/>
    <col min="10" max="10" width="15.57421875" style="24" bestFit="1" customWidth="1"/>
    <col min="11" max="11" width="7.28125" style="24" bestFit="1" customWidth="1"/>
    <col min="12" max="12" width="14.421875" style="24" bestFit="1" customWidth="1"/>
    <col min="13" max="13" width="7.28125" style="24" bestFit="1" customWidth="1"/>
    <col min="14" max="14" width="14.421875" style="24" bestFit="1" customWidth="1"/>
    <col min="15" max="15" width="7.28125" style="24" bestFit="1" customWidth="1"/>
    <col min="16" max="16" width="15.57421875" style="24" bestFit="1" customWidth="1"/>
    <col min="17" max="17" width="9.140625" style="24" customWidth="1"/>
    <col min="18" max="18" width="12.57421875" style="24" bestFit="1" customWidth="1"/>
    <col min="19" max="19" width="8.8515625" style="24" bestFit="1" customWidth="1"/>
    <col min="20" max="20" width="13.140625" style="24" bestFit="1" customWidth="1"/>
    <col min="21" max="21" width="11.7109375" style="24" bestFit="1" customWidth="1"/>
    <col min="22" max="22" width="12.00390625" style="24" bestFit="1" customWidth="1"/>
    <col min="23" max="28" width="10.7109375" style="24" bestFit="1" customWidth="1"/>
    <col min="29" max="29" width="12.140625" style="24" bestFit="1" customWidth="1"/>
    <col min="30" max="31" width="10.7109375" style="24" bestFit="1" customWidth="1"/>
    <col min="32" max="16384" width="9.140625" style="24" customWidth="1"/>
  </cols>
  <sheetData>
    <row r="1" spans="1:31" ht="39" customHeight="1">
      <c r="A1" s="51" t="s">
        <v>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R1" s="24" t="s">
        <v>10</v>
      </c>
      <c r="S1" s="24" t="s">
        <v>11</v>
      </c>
      <c r="T1" s="24" t="s">
        <v>12</v>
      </c>
      <c r="U1" s="24" t="s">
        <v>13</v>
      </c>
      <c r="V1" s="24" t="s">
        <v>14</v>
      </c>
      <c r="W1" s="24" t="s">
        <v>15</v>
      </c>
      <c r="X1" s="24" t="s">
        <v>16</v>
      </c>
      <c r="Y1" s="24" t="s">
        <v>17</v>
      </c>
      <c r="Z1" s="24" t="s">
        <v>18</v>
      </c>
      <c r="AA1" s="24" t="s">
        <v>19</v>
      </c>
      <c r="AB1" s="24" t="s">
        <v>20</v>
      </c>
      <c r="AC1" s="24" t="s">
        <v>21</v>
      </c>
      <c r="AD1" s="24" t="s">
        <v>22</v>
      </c>
      <c r="AE1" s="24" t="s">
        <v>23</v>
      </c>
    </row>
    <row r="2" spans="1:31" ht="15">
      <c r="A2" s="52" t="s">
        <v>24</v>
      </c>
      <c r="B2" s="50" t="s">
        <v>25</v>
      </c>
      <c r="C2" s="50" t="s">
        <v>26</v>
      </c>
      <c r="D2" s="50" t="s">
        <v>27</v>
      </c>
      <c r="E2" s="50" t="s">
        <v>28</v>
      </c>
      <c r="F2" s="50"/>
      <c r="G2" s="50"/>
      <c r="H2" s="50"/>
      <c r="I2" s="50"/>
      <c r="J2" s="50"/>
      <c r="K2" s="50"/>
      <c r="L2" s="50"/>
      <c r="M2" s="50"/>
      <c r="N2" s="25"/>
      <c r="O2" s="50" t="s">
        <v>29</v>
      </c>
      <c r="P2" s="50"/>
      <c r="T2" s="24">
        <v>105</v>
      </c>
      <c r="U2" s="24">
        <v>7.8</v>
      </c>
      <c r="V2" s="24">
        <v>9.5</v>
      </c>
      <c r="W2" s="24">
        <v>3.1</v>
      </c>
      <c r="X2" s="24">
        <v>3.1</v>
      </c>
      <c r="Y2" s="24">
        <v>2.3</v>
      </c>
      <c r="Z2" s="24">
        <v>2.3</v>
      </c>
      <c r="AA2" s="24">
        <v>3</v>
      </c>
      <c r="AB2" s="24">
        <v>3.5</v>
      </c>
      <c r="AC2" s="24">
        <v>4.7</v>
      </c>
      <c r="AD2" s="24">
        <v>2.7</v>
      </c>
      <c r="AE2" s="24">
        <v>1.5</v>
      </c>
    </row>
    <row r="3" spans="1:31" ht="15">
      <c r="A3" s="52"/>
      <c r="B3" s="50"/>
      <c r="C3" s="50"/>
      <c r="D3" s="50"/>
      <c r="E3" s="50" t="s">
        <v>30</v>
      </c>
      <c r="F3" s="50"/>
      <c r="G3" s="50" t="s">
        <v>31</v>
      </c>
      <c r="H3" s="50"/>
      <c r="I3" s="50" t="s">
        <v>32</v>
      </c>
      <c r="J3" s="50"/>
      <c r="K3" s="50" t="s">
        <v>33</v>
      </c>
      <c r="L3" s="50"/>
      <c r="M3" s="50" t="s">
        <v>34</v>
      </c>
      <c r="N3" s="50"/>
      <c r="O3" s="50" t="s">
        <v>30</v>
      </c>
      <c r="P3" s="50"/>
      <c r="R3" s="26">
        <v>14879.59</v>
      </c>
      <c r="S3" s="26" t="s">
        <v>35</v>
      </c>
      <c r="T3" s="27">
        <f>ROUND(T2*$R$3,2)</f>
        <v>1562356.95</v>
      </c>
      <c r="U3" s="27">
        <f aca="true" t="shared" si="0" ref="U3:AE3">ROUND(U2*$R$3,2)</f>
        <v>116060.8</v>
      </c>
      <c r="V3" s="27">
        <f t="shared" si="0"/>
        <v>141356.11</v>
      </c>
      <c r="W3" s="27">
        <f t="shared" si="0"/>
        <v>46126.73</v>
      </c>
      <c r="X3" s="27">
        <f>ROUND(X2*$R$3,2)</f>
        <v>46126.73</v>
      </c>
      <c r="Y3" s="27">
        <f t="shared" si="0"/>
        <v>34223.06</v>
      </c>
      <c r="Z3" s="27">
        <f t="shared" si="0"/>
        <v>34223.06</v>
      </c>
      <c r="AA3" s="27">
        <f t="shared" si="0"/>
        <v>44638.77</v>
      </c>
      <c r="AB3" s="27">
        <f t="shared" si="0"/>
        <v>52078.57</v>
      </c>
      <c r="AC3" s="27">
        <f t="shared" si="0"/>
        <v>69934.07</v>
      </c>
      <c r="AD3" s="27">
        <f t="shared" si="0"/>
        <v>40174.89</v>
      </c>
      <c r="AE3" s="27">
        <f t="shared" si="0"/>
        <v>22319.39</v>
      </c>
    </row>
    <row r="4" spans="1:31" ht="15">
      <c r="A4" s="52"/>
      <c r="B4" s="50"/>
      <c r="C4" s="50"/>
      <c r="D4" s="50"/>
      <c r="E4" s="25" t="s">
        <v>36</v>
      </c>
      <c r="F4" s="25" t="s">
        <v>27</v>
      </c>
      <c r="G4" s="25" t="s">
        <v>36</v>
      </c>
      <c r="H4" s="25" t="s">
        <v>27</v>
      </c>
      <c r="I4" s="25" t="s">
        <v>36</v>
      </c>
      <c r="J4" s="25" t="s">
        <v>27</v>
      </c>
      <c r="K4" s="25" t="s">
        <v>36</v>
      </c>
      <c r="L4" s="25" t="s">
        <v>27</v>
      </c>
      <c r="M4" s="25" t="s">
        <v>36</v>
      </c>
      <c r="N4" s="25" t="s">
        <v>27</v>
      </c>
      <c r="O4" s="25" t="s">
        <v>36</v>
      </c>
      <c r="P4" s="25" t="s">
        <v>27</v>
      </c>
      <c r="R4" s="28"/>
      <c r="S4" s="29"/>
      <c r="T4" s="30">
        <f>T2*$R$4</f>
        <v>0</v>
      </c>
      <c r="U4" s="30">
        <f aca="true" t="shared" si="1" ref="U4:AE4">U2*$R$4</f>
        <v>0</v>
      </c>
      <c r="V4" s="30">
        <f t="shared" si="1"/>
        <v>0</v>
      </c>
      <c r="W4" s="30">
        <f t="shared" si="1"/>
        <v>0</v>
      </c>
      <c r="X4" s="30">
        <f t="shared" si="1"/>
        <v>0</v>
      </c>
      <c r="Y4" s="30">
        <f t="shared" si="1"/>
        <v>0</v>
      </c>
      <c r="Z4" s="30">
        <f t="shared" si="1"/>
        <v>0</v>
      </c>
      <c r="AA4" s="30">
        <f t="shared" si="1"/>
        <v>0</v>
      </c>
      <c r="AB4" s="30">
        <f t="shared" si="1"/>
        <v>0</v>
      </c>
      <c r="AC4" s="30">
        <f t="shared" si="1"/>
        <v>0</v>
      </c>
      <c r="AD4" s="30">
        <f t="shared" si="1"/>
        <v>0</v>
      </c>
      <c r="AE4" s="30">
        <f t="shared" si="1"/>
        <v>0</v>
      </c>
    </row>
    <row r="5" spans="1:16" ht="45">
      <c r="A5" s="31">
        <v>1</v>
      </c>
      <c r="B5" s="32" t="s">
        <v>37</v>
      </c>
      <c r="C5" s="33" t="s">
        <v>38</v>
      </c>
      <c r="D5" s="33"/>
      <c r="E5" s="33"/>
      <c r="F5" s="33">
        <f>SUM(F6:F12)</f>
        <v>42330947.86</v>
      </c>
      <c r="G5" s="33"/>
      <c r="H5" s="33">
        <f>SUM(H6:H12)</f>
        <v>2618807.8899999997</v>
      </c>
      <c r="I5" s="33"/>
      <c r="J5" s="33">
        <f>SUM(J6:J12)</f>
        <v>9464907.36</v>
      </c>
      <c r="K5" s="33"/>
      <c r="L5" s="33">
        <f>SUM(L6:L12)</f>
        <v>895751.3500000001</v>
      </c>
      <c r="M5" s="33"/>
      <c r="N5" s="33">
        <f>SUM(N6:N12)</f>
        <v>2733380.7600000002</v>
      </c>
      <c r="O5" s="33"/>
      <c r="P5" s="33">
        <f>SUM(P6:P12)</f>
        <v>6200325.57</v>
      </c>
    </row>
    <row r="6" spans="1:16" ht="15">
      <c r="A6" s="34" t="s">
        <v>39</v>
      </c>
      <c r="B6" s="35" t="s">
        <v>40</v>
      </c>
      <c r="C6" s="36" t="s">
        <v>41</v>
      </c>
      <c r="D6" s="36">
        <f>T3</f>
        <v>1562356.95</v>
      </c>
      <c r="E6" s="36"/>
      <c r="F6" s="37">
        <f>E6*$D6</f>
        <v>0</v>
      </c>
      <c r="G6" s="36"/>
      <c r="H6" s="37">
        <f aca="true" t="shared" si="2" ref="F6:H12">G6*$D6</f>
        <v>0</v>
      </c>
      <c r="I6" s="36">
        <v>1</v>
      </c>
      <c r="J6" s="37">
        <f aca="true" t="shared" si="3" ref="J6:J12">I6*$D6</f>
        <v>1562356.95</v>
      </c>
      <c r="K6" s="36"/>
      <c r="L6" s="37">
        <f aca="true" t="shared" si="4" ref="L6:L12">K6*$D6</f>
        <v>0</v>
      </c>
      <c r="M6" s="36"/>
      <c r="N6" s="37">
        <f aca="true" t="shared" si="5" ref="N6:N12">M6*$D6</f>
        <v>0</v>
      </c>
      <c r="O6" s="36"/>
      <c r="P6" s="37">
        <f aca="true" t="shared" si="6" ref="P6:P12">O6*$D6</f>
        <v>0</v>
      </c>
    </row>
    <row r="7" spans="1:16" ht="30">
      <c r="A7" s="34" t="s">
        <v>42</v>
      </c>
      <c r="B7" s="35" t="s">
        <v>43</v>
      </c>
      <c r="C7" s="36" t="s">
        <v>41</v>
      </c>
      <c r="D7" s="36">
        <f>U3</f>
        <v>116060.8</v>
      </c>
      <c r="E7" s="36"/>
      <c r="F7" s="37">
        <f t="shared" si="2"/>
        <v>0</v>
      </c>
      <c r="G7" s="36"/>
      <c r="H7" s="37">
        <f t="shared" si="2"/>
        <v>0</v>
      </c>
      <c r="I7" s="36">
        <v>2</v>
      </c>
      <c r="J7" s="37">
        <f t="shared" si="3"/>
        <v>232121.6</v>
      </c>
      <c r="K7" s="36"/>
      <c r="L7" s="37">
        <f t="shared" si="4"/>
        <v>0</v>
      </c>
      <c r="M7" s="36"/>
      <c r="N7" s="37">
        <f t="shared" si="5"/>
        <v>0</v>
      </c>
      <c r="O7" s="36"/>
      <c r="P7" s="37">
        <f t="shared" si="6"/>
        <v>0</v>
      </c>
    </row>
    <row r="8" spans="1:16" ht="30">
      <c r="A8" s="34" t="s">
        <v>44</v>
      </c>
      <c r="B8" s="35" t="s">
        <v>45</v>
      </c>
      <c r="C8" s="36" t="s">
        <v>41</v>
      </c>
      <c r="D8" s="36">
        <f>V3</f>
        <v>141356.11</v>
      </c>
      <c r="E8" s="36"/>
      <c r="F8" s="37">
        <f t="shared" si="2"/>
        <v>0</v>
      </c>
      <c r="G8" s="36"/>
      <c r="H8" s="37">
        <f t="shared" si="2"/>
        <v>0</v>
      </c>
      <c r="I8" s="36">
        <v>2</v>
      </c>
      <c r="J8" s="37">
        <f t="shared" si="3"/>
        <v>282712.22</v>
      </c>
      <c r="K8" s="36"/>
      <c r="L8" s="37">
        <f t="shared" si="4"/>
        <v>0</v>
      </c>
      <c r="M8" s="36"/>
      <c r="N8" s="37">
        <f t="shared" si="5"/>
        <v>0</v>
      </c>
      <c r="O8" s="36"/>
      <c r="P8" s="37">
        <f t="shared" si="6"/>
        <v>0</v>
      </c>
    </row>
    <row r="9" spans="1:16" ht="15">
      <c r="A9" s="34" t="s">
        <v>46</v>
      </c>
      <c r="B9" s="35" t="s">
        <v>47</v>
      </c>
      <c r="C9" s="36" t="s">
        <v>41</v>
      </c>
      <c r="D9" s="36">
        <f>Z3</f>
        <v>34223.06</v>
      </c>
      <c r="E9" s="36">
        <v>1</v>
      </c>
      <c r="F9" s="37">
        <f t="shared" si="2"/>
        <v>34223.06</v>
      </c>
      <c r="G9" s="36">
        <v>6</v>
      </c>
      <c r="H9" s="37">
        <f t="shared" si="2"/>
        <v>205338.36</v>
      </c>
      <c r="I9" s="36">
        <v>5</v>
      </c>
      <c r="J9" s="37">
        <f t="shared" si="3"/>
        <v>171115.3</v>
      </c>
      <c r="K9" s="36">
        <v>6</v>
      </c>
      <c r="L9" s="37">
        <f t="shared" si="4"/>
        <v>205338.36</v>
      </c>
      <c r="M9" s="36">
        <v>2</v>
      </c>
      <c r="N9" s="37">
        <f t="shared" si="5"/>
        <v>68446.12</v>
      </c>
      <c r="O9" s="36"/>
      <c r="P9" s="37">
        <f t="shared" si="6"/>
        <v>0</v>
      </c>
    </row>
    <row r="10" spans="1:16" ht="15">
      <c r="A10" s="34" t="s">
        <v>48</v>
      </c>
      <c r="B10" s="35" t="s">
        <v>49</v>
      </c>
      <c r="C10" s="36" t="s">
        <v>41</v>
      </c>
      <c r="D10" s="36">
        <f>AA3</f>
        <v>44638.77</v>
      </c>
      <c r="E10" s="36">
        <v>76</v>
      </c>
      <c r="F10" s="37">
        <f t="shared" si="2"/>
        <v>3392546.5199999996</v>
      </c>
      <c r="G10" s="36">
        <v>21</v>
      </c>
      <c r="H10" s="37">
        <f t="shared" si="2"/>
        <v>937414.1699999999</v>
      </c>
      <c r="I10" s="36">
        <v>17</v>
      </c>
      <c r="J10" s="37">
        <f t="shared" si="3"/>
        <v>758859.09</v>
      </c>
      <c r="K10" s="36">
        <v>1</v>
      </c>
      <c r="L10" s="37">
        <f t="shared" si="4"/>
        <v>44638.77</v>
      </c>
      <c r="M10" s="36">
        <v>5</v>
      </c>
      <c r="N10" s="37">
        <f t="shared" si="5"/>
        <v>223193.84999999998</v>
      </c>
      <c r="O10" s="36">
        <v>16</v>
      </c>
      <c r="P10" s="37">
        <f t="shared" si="6"/>
        <v>714220.32</v>
      </c>
    </row>
    <row r="11" spans="1:16" ht="15">
      <c r="A11" s="34" t="s">
        <v>50</v>
      </c>
      <c r="B11" s="35" t="s">
        <v>51</v>
      </c>
      <c r="C11" s="36" t="s">
        <v>41</v>
      </c>
      <c r="D11" s="36">
        <f>X3</f>
        <v>46126.73</v>
      </c>
      <c r="E11" s="36">
        <v>376</v>
      </c>
      <c r="F11" s="37">
        <f t="shared" si="2"/>
        <v>17343650.48</v>
      </c>
      <c r="G11" s="36">
        <v>32</v>
      </c>
      <c r="H11" s="37">
        <f t="shared" si="2"/>
        <v>1476055.36</v>
      </c>
      <c r="I11" s="36">
        <v>140</v>
      </c>
      <c r="J11" s="37">
        <f t="shared" si="3"/>
        <v>6457742.2</v>
      </c>
      <c r="K11" s="36">
        <v>14</v>
      </c>
      <c r="L11" s="37">
        <f t="shared" si="4"/>
        <v>645774.2200000001</v>
      </c>
      <c r="M11" s="36">
        <v>47</v>
      </c>
      <c r="N11" s="37">
        <f t="shared" si="5"/>
        <v>2167956.31</v>
      </c>
      <c r="O11" s="36">
        <v>21</v>
      </c>
      <c r="P11" s="37">
        <f t="shared" si="6"/>
        <v>968661.3300000001</v>
      </c>
    </row>
    <row r="12" spans="1:16" ht="15">
      <c r="A12" s="34" t="s">
        <v>52</v>
      </c>
      <c r="B12" s="35" t="s">
        <v>53</v>
      </c>
      <c r="C12" s="36" t="s">
        <v>41</v>
      </c>
      <c r="D12" s="36">
        <f>Y3</f>
        <v>34223.06</v>
      </c>
      <c r="E12" s="36">
        <v>630</v>
      </c>
      <c r="F12" s="37">
        <f t="shared" si="2"/>
        <v>21560527.799999997</v>
      </c>
      <c r="G12" s="36"/>
      <c r="H12" s="37">
        <f t="shared" si="2"/>
        <v>0</v>
      </c>
      <c r="I12" s="36"/>
      <c r="J12" s="37">
        <f t="shared" si="3"/>
        <v>0</v>
      </c>
      <c r="K12" s="36"/>
      <c r="L12" s="37">
        <f t="shared" si="4"/>
        <v>0</v>
      </c>
      <c r="M12" s="36">
        <v>8</v>
      </c>
      <c r="N12" s="37">
        <f t="shared" si="5"/>
        <v>273784.48</v>
      </c>
      <c r="O12" s="36">
        <v>132</v>
      </c>
      <c r="P12" s="37">
        <f t="shared" si="6"/>
        <v>4517443.92</v>
      </c>
    </row>
    <row r="13" spans="1:16" ht="60">
      <c r="A13" s="31">
        <v>2</v>
      </c>
      <c r="B13" s="32" t="s">
        <v>54</v>
      </c>
      <c r="C13" s="33"/>
      <c r="D13" s="33"/>
      <c r="E13" s="33"/>
      <c r="F13" s="33">
        <f>SUM(F14:F17)</f>
        <v>12143240.214259999</v>
      </c>
      <c r="G13" s="33"/>
      <c r="H13" s="33">
        <f>SUM(H14:H17)</f>
        <v>0</v>
      </c>
      <c r="I13" s="33"/>
      <c r="J13" s="33">
        <f>SUM(J14:J17)</f>
        <v>2257839.52349</v>
      </c>
      <c r="K13" s="33"/>
      <c r="L13" s="33">
        <f>SUM(L14:L17)</f>
        <v>103896.74715000001</v>
      </c>
      <c r="M13" s="33"/>
      <c r="N13" s="33">
        <f>SUM(N14:N17)</f>
        <v>160818.62416</v>
      </c>
      <c r="O13" s="33"/>
      <c r="P13" s="33">
        <f>SUM(P14:P17)</f>
        <v>3151598.44684</v>
      </c>
    </row>
    <row r="14" spans="1:16" ht="15">
      <c r="A14" s="34" t="s">
        <v>55</v>
      </c>
      <c r="B14" s="35" t="s">
        <v>56</v>
      </c>
      <c r="C14" s="36" t="s">
        <v>57</v>
      </c>
      <c r="D14" s="36">
        <f>AE3</f>
        <v>22319.39</v>
      </c>
      <c r="E14" s="38">
        <v>0.148</v>
      </c>
      <c r="F14" s="37">
        <f>E14*$D14</f>
        <v>3303.26972</v>
      </c>
      <c r="G14" s="38"/>
      <c r="H14" s="37">
        <f>G14*$D14</f>
        <v>0</v>
      </c>
      <c r="I14" s="38"/>
      <c r="J14" s="37">
        <f>I14*$D14</f>
        <v>0</v>
      </c>
      <c r="K14" s="38"/>
      <c r="L14" s="37">
        <f>K14*$D14</f>
        <v>0</v>
      </c>
      <c r="M14" s="38"/>
      <c r="N14" s="37">
        <f>M14*$D14</f>
        <v>0</v>
      </c>
      <c r="O14" s="38"/>
      <c r="P14" s="37">
        <f>O14*$D14</f>
        <v>0</v>
      </c>
    </row>
    <row r="15" spans="1:16" ht="15">
      <c r="A15" s="34" t="s">
        <v>58</v>
      </c>
      <c r="B15" s="35" t="s">
        <v>59</v>
      </c>
      <c r="C15" s="36" t="s">
        <v>57</v>
      </c>
      <c r="D15" s="36">
        <f>AD3</f>
        <v>40174.89</v>
      </c>
      <c r="E15" s="38">
        <v>27.253</v>
      </c>
      <c r="F15" s="37">
        <f>E15*$D15</f>
        <v>1094886.27717</v>
      </c>
      <c r="G15" s="38"/>
      <c r="H15" s="37">
        <f>G15*$D15</f>
        <v>0</v>
      </c>
      <c r="I15" s="38">
        <v>13.941</v>
      </c>
      <c r="J15" s="37">
        <f>I15*$D15</f>
        <v>560078.1414900001</v>
      </c>
      <c r="K15" s="38"/>
      <c r="L15" s="37">
        <f>K15*$D15</f>
        <v>0</v>
      </c>
      <c r="M15" s="38"/>
      <c r="N15" s="37">
        <f>M15*$D15</f>
        <v>0</v>
      </c>
      <c r="O15" s="38">
        <v>29.014</v>
      </c>
      <c r="P15" s="37">
        <f>O15*$D15</f>
        <v>1165634.25846</v>
      </c>
    </row>
    <row r="16" spans="1:16" ht="15">
      <c r="A16" s="34" t="s">
        <v>60</v>
      </c>
      <c r="B16" s="35" t="s">
        <v>61</v>
      </c>
      <c r="C16" s="36" t="s">
        <v>57</v>
      </c>
      <c r="D16" s="36">
        <f>AB3</f>
        <v>52078.57</v>
      </c>
      <c r="E16" s="38">
        <f>10.54+185.512</f>
        <v>196.052</v>
      </c>
      <c r="F16" s="37">
        <f>E16*$D16</f>
        <v>10210107.805639999</v>
      </c>
      <c r="G16" s="38"/>
      <c r="H16" s="37">
        <f>G16*$D16</f>
        <v>0</v>
      </c>
      <c r="I16" s="38">
        <v>32.6</v>
      </c>
      <c r="J16" s="37">
        <f>I16*$D16</f>
        <v>1697761.382</v>
      </c>
      <c r="K16" s="38">
        <v>1.995</v>
      </c>
      <c r="L16" s="37">
        <f>K16*$D16</f>
        <v>103896.74715000001</v>
      </c>
      <c r="M16" s="38">
        <v>3.088</v>
      </c>
      <c r="N16" s="37">
        <f>M16*$D16</f>
        <v>160818.62416</v>
      </c>
      <c r="O16" s="38">
        <v>38.134</v>
      </c>
      <c r="P16" s="37">
        <f>O16*$D16</f>
        <v>1985964.18838</v>
      </c>
    </row>
    <row r="17" spans="1:16" ht="15">
      <c r="A17" s="34" t="s">
        <v>62</v>
      </c>
      <c r="B17" s="35" t="s">
        <v>63</v>
      </c>
      <c r="C17" s="36" t="s">
        <v>57</v>
      </c>
      <c r="D17" s="36">
        <f>AC3</f>
        <v>69934.07</v>
      </c>
      <c r="E17" s="38">
        <v>11.939</v>
      </c>
      <c r="F17" s="37">
        <f>E17*$D17</f>
        <v>834942.8617300001</v>
      </c>
      <c r="G17" s="38"/>
      <c r="H17" s="37">
        <f>G17*$D17</f>
        <v>0</v>
      </c>
      <c r="I17" s="38"/>
      <c r="J17" s="37">
        <f>I17*$D17</f>
        <v>0</v>
      </c>
      <c r="K17" s="38"/>
      <c r="L17" s="37">
        <f>K17*$D17</f>
        <v>0</v>
      </c>
      <c r="M17" s="38"/>
      <c r="N17" s="37">
        <f>M17*$D17</f>
        <v>0</v>
      </c>
      <c r="O17" s="38"/>
      <c r="P17" s="37">
        <f>O17*$D17</f>
        <v>0</v>
      </c>
    </row>
    <row r="18" spans="1:16" s="40" customFormat="1" ht="15">
      <c r="A18" s="25"/>
      <c r="B18" s="25" t="s">
        <v>64</v>
      </c>
      <c r="C18" s="39"/>
      <c r="D18" s="39"/>
      <c r="E18" s="39"/>
      <c r="F18" s="39">
        <f>SUM(F5,F13)</f>
        <v>54474188.07426</v>
      </c>
      <c r="G18" s="39"/>
      <c r="H18" s="39">
        <f>SUM(H5,H13)</f>
        <v>2618807.8899999997</v>
      </c>
      <c r="I18" s="39"/>
      <c r="J18" s="39">
        <f>SUM(J5,J13)</f>
        <v>11722746.88349</v>
      </c>
      <c r="K18" s="39"/>
      <c r="L18" s="39">
        <f>SUM(L5,L13)</f>
        <v>999648.09715</v>
      </c>
      <c r="M18" s="39"/>
      <c r="N18" s="39">
        <f>SUM(N5,N13)</f>
        <v>2894199.3841600004</v>
      </c>
      <c r="O18" s="39"/>
      <c r="P18" s="39">
        <f>SUM(P5,P13)</f>
        <v>9351924.01684</v>
      </c>
    </row>
    <row r="19" spans="1:16" s="40" customFormat="1" ht="15">
      <c r="A19" s="25"/>
      <c r="B19" s="25" t="s">
        <v>65</v>
      </c>
      <c r="C19" s="39"/>
      <c r="D19" s="39"/>
      <c r="E19" s="39"/>
      <c r="F19" s="39">
        <f>ROUND(F18*1.2,2)</f>
        <v>65369025.69</v>
      </c>
      <c r="G19" s="39"/>
      <c r="H19" s="39">
        <f>ROUND(H18*1.2,2)</f>
        <v>3142569.47</v>
      </c>
      <c r="I19" s="39"/>
      <c r="J19" s="39">
        <f>ROUND(J18*1.2,2)</f>
        <v>14067296.26</v>
      </c>
      <c r="K19" s="39"/>
      <c r="L19" s="39">
        <f>ROUND(L18*1.2,2)</f>
        <v>1199577.72</v>
      </c>
      <c r="M19" s="39"/>
      <c r="N19" s="39">
        <f>ROUND(N18*1.2,2)</f>
        <v>3473039.26</v>
      </c>
      <c r="O19" s="39"/>
      <c r="P19" s="39">
        <f>ROUND(P18*1.2,2)</f>
        <v>11222308.82</v>
      </c>
    </row>
    <row r="20" spans="1:16" s="41" customFormat="1" ht="15">
      <c r="A20" s="25"/>
      <c r="B20" s="25" t="s">
        <v>66</v>
      </c>
      <c r="C20" s="39"/>
      <c r="D20" s="39"/>
      <c r="E20" s="39"/>
      <c r="F20" s="39">
        <f>F19/12</f>
        <v>5447418.8075</v>
      </c>
      <c r="G20" s="39"/>
      <c r="H20" s="39">
        <f>H19/12</f>
        <v>261880.78916666668</v>
      </c>
      <c r="I20" s="39"/>
      <c r="J20" s="39">
        <f>J19/12</f>
        <v>1172274.6883333332</v>
      </c>
      <c r="K20" s="39"/>
      <c r="L20" s="39">
        <f>L19/12</f>
        <v>99964.81</v>
      </c>
      <c r="M20" s="39"/>
      <c r="N20" s="39">
        <f>N19/12</f>
        <v>289419.9383333333</v>
      </c>
      <c r="O20" s="39"/>
      <c r="P20" s="39">
        <f>P19/12</f>
        <v>935192.4016666667</v>
      </c>
    </row>
    <row r="22" s="41" customFormat="1" ht="15"/>
  </sheetData>
  <sheetProtection/>
  <mergeCells count="13">
    <mergeCell ref="K3:L3"/>
    <mergeCell ref="M3:N3"/>
    <mergeCell ref="O3:P3"/>
    <mergeCell ref="A1:P1"/>
    <mergeCell ref="A2:A4"/>
    <mergeCell ref="B2:B4"/>
    <mergeCell ref="C2:C4"/>
    <mergeCell ref="D2:D4"/>
    <mergeCell ref="E2:M2"/>
    <mergeCell ref="O2:P2"/>
    <mergeCell ref="E3:F3"/>
    <mergeCell ref="G3:H3"/>
    <mergeCell ref="I3:J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Иваницкая Наталья Викторовна</dc:creator>
  <cp:keywords/>
  <dc:description/>
  <cp:lastModifiedBy>Шеламов Никита Сергеевич</cp:lastModifiedBy>
  <cp:lastPrinted>2022-02-24T06:56:54Z</cp:lastPrinted>
  <dcterms:created xsi:type="dcterms:W3CDTF">2020-02-21T05:35:21Z</dcterms:created>
  <dcterms:modified xsi:type="dcterms:W3CDTF">2022-05-17T08:44:54Z</dcterms:modified>
  <cp:category/>
  <cp:version/>
  <cp:contentType/>
  <cp:contentStatus/>
</cp:coreProperties>
</file>